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70" yWindow="630" windowWidth="25575" windowHeight="13230" activeTab="1"/>
  </bookViews>
  <sheets>
    <sheet name="Rekapitulace stavby" sheetId="1" r:id="rId1"/>
    <sheet name="400-15-1-0 - Vedlejší a o..." sheetId="2" r:id="rId2"/>
    <sheet name="400-15-1-1 - SO 101 Oprav..." sheetId="3" r:id="rId3"/>
  </sheets>
  <definedNames>
    <definedName name="_xlnm._FilterDatabase" localSheetId="1" hidden="1">'400-15-1-0 - Vedlejší a o...'!$C$79:$K$79</definedName>
    <definedName name="_xlnm._FilterDatabase" localSheetId="2" hidden="1">'400-15-1-1 - SO 101 Oprav...'!$C$81:$K$81</definedName>
    <definedName name="_xlnm.Print_Titles" localSheetId="1">'400-15-1-0 - Vedlejší a o...'!$79:$79</definedName>
    <definedName name="_xlnm.Print_Titles" localSheetId="2">'400-15-1-1 - SO 101 Oprav...'!$81:$81</definedName>
    <definedName name="_xlnm.Print_Titles" localSheetId="0">'Rekapitulace stavby'!$49:$49</definedName>
    <definedName name="_xlnm.Print_Area" localSheetId="1">'400-15-1-0 - Vedlejší a o...'!$C$4:$J$36,'400-15-1-0 - Vedlejší a o...'!$C$42:$J$61,'400-15-1-0 - Vedlejší a o...'!$C$67:$K$91</definedName>
    <definedName name="_xlnm.Print_Area" localSheetId="2">'400-15-1-1 - SO 101 Oprav...'!$C$4:$J$36,'400-15-1-1 - SO 101 Oprav...'!$C$42:$J$63,'400-15-1-1 - SO 101 Oprav...'!$C$69:$K$167</definedName>
    <definedName name="_xlnm.Print_Area" localSheetId="0">'Rekapitulace stavby'!$D$4:$AO$33,'Rekapitulace stavby'!$C$39:$AQ$54</definedName>
  </definedNames>
  <calcPr calcId="145621"/>
</workbook>
</file>

<file path=xl/calcChain.xml><?xml version="1.0" encoding="utf-8"?>
<calcChain xmlns="http://schemas.openxmlformats.org/spreadsheetml/2006/main">
  <c r="AY53" i="1" l="1"/>
  <c r="AX53" i="1"/>
  <c r="BI167" i="3"/>
  <c r="BH167" i="3"/>
  <c r="BG167" i="3"/>
  <c r="BF167" i="3"/>
  <c r="T167" i="3"/>
  <c r="T166" i="3" s="1"/>
  <c r="R167" i="3"/>
  <c r="R166" i="3" s="1"/>
  <c r="P167" i="3"/>
  <c r="P166" i="3" s="1"/>
  <c r="BK167" i="3"/>
  <c r="BK166" i="3" s="1"/>
  <c r="J166" i="3" s="1"/>
  <c r="J62" i="3" s="1"/>
  <c r="J167" i="3"/>
  <c r="BE167" i="3" s="1"/>
  <c r="BI164" i="3"/>
  <c r="BH164" i="3"/>
  <c r="BG164" i="3"/>
  <c r="BF164" i="3"/>
  <c r="T164" i="3"/>
  <c r="R164" i="3"/>
  <c r="P164" i="3"/>
  <c r="BK164" i="3"/>
  <c r="J164" i="3"/>
  <c r="BE164" i="3" s="1"/>
  <c r="BI161" i="3"/>
  <c r="BH161" i="3"/>
  <c r="BG161" i="3"/>
  <c r="BF161" i="3"/>
  <c r="BE161" i="3"/>
  <c r="T161" i="3"/>
  <c r="R161" i="3"/>
  <c r="P161" i="3"/>
  <c r="BK161" i="3"/>
  <c r="J161" i="3"/>
  <c r="BI158" i="3"/>
  <c r="BH158" i="3"/>
  <c r="BG158" i="3"/>
  <c r="BF158" i="3"/>
  <c r="BE158" i="3"/>
  <c r="T158" i="3"/>
  <c r="R158" i="3"/>
  <c r="P158" i="3"/>
  <c r="BK158" i="3"/>
  <c r="J158" i="3"/>
  <c r="BI155" i="3"/>
  <c r="BH155" i="3"/>
  <c r="BG155" i="3"/>
  <c r="BF155" i="3"/>
  <c r="T155" i="3"/>
  <c r="R155" i="3"/>
  <c r="P155" i="3"/>
  <c r="BK155" i="3"/>
  <c r="J155" i="3"/>
  <c r="BE155" i="3" s="1"/>
  <c r="BI151" i="3"/>
  <c r="BH151" i="3"/>
  <c r="BG151" i="3"/>
  <c r="BF151" i="3"/>
  <c r="T151" i="3"/>
  <c r="R151" i="3"/>
  <c r="P151" i="3"/>
  <c r="BK151" i="3"/>
  <c r="J151" i="3"/>
  <c r="BE151" i="3" s="1"/>
  <c r="BI148" i="3"/>
  <c r="BH148" i="3"/>
  <c r="BG148" i="3"/>
  <c r="BF148" i="3"/>
  <c r="T148" i="3"/>
  <c r="R148" i="3"/>
  <c r="P148" i="3"/>
  <c r="BK148" i="3"/>
  <c r="J148" i="3"/>
  <c r="BE148" i="3" s="1"/>
  <c r="BI145" i="3"/>
  <c r="BH145" i="3"/>
  <c r="BG145" i="3"/>
  <c r="BF145" i="3"/>
  <c r="BE145" i="3"/>
  <c r="T145" i="3"/>
  <c r="T144" i="3" s="1"/>
  <c r="R145" i="3"/>
  <c r="R144" i="3" s="1"/>
  <c r="P145" i="3"/>
  <c r="P144" i="3" s="1"/>
  <c r="BK145" i="3"/>
  <c r="J145" i="3"/>
  <c r="BI142" i="3"/>
  <c r="BH142" i="3"/>
  <c r="BG142" i="3"/>
  <c r="BF142" i="3"/>
  <c r="T142" i="3"/>
  <c r="R142" i="3"/>
  <c r="P142" i="3"/>
  <c r="BK142" i="3"/>
  <c r="J142" i="3"/>
  <c r="BE142" i="3" s="1"/>
  <c r="BI139" i="3"/>
  <c r="BH139" i="3"/>
  <c r="BG139" i="3"/>
  <c r="BF139" i="3"/>
  <c r="T139" i="3"/>
  <c r="R139" i="3"/>
  <c r="P139" i="3"/>
  <c r="BK139" i="3"/>
  <c r="J139" i="3"/>
  <c r="BE139" i="3" s="1"/>
  <c r="BI136" i="3"/>
  <c r="BH136" i="3"/>
  <c r="BG136" i="3"/>
  <c r="BF136" i="3"/>
  <c r="T136" i="3"/>
  <c r="R136" i="3"/>
  <c r="P136" i="3"/>
  <c r="BK136" i="3"/>
  <c r="J136" i="3"/>
  <c r="BE136" i="3" s="1"/>
  <c r="BI132" i="3"/>
  <c r="BH132" i="3"/>
  <c r="BG132" i="3"/>
  <c r="BF132" i="3"/>
  <c r="T132" i="3"/>
  <c r="R132" i="3"/>
  <c r="P132" i="3"/>
  <c r="BK132" i="3"/>
  <c r="J132" i="3"/>
  <c r="BE132" i="3" s="1"/>
  <c r="BI130" i="3"/>
  <c r="BH130" i="3"/>
  <c r="BG130" i="3"/>
  <c r="BF130" i="3"/>
  <c r="T130" i="3"/>
  <c r="R130" i="3"/>
  <c r="P130" i="3"/>
  <c r="BK130" i="3"/>
  <c r="BK129" i="3" s="1"/>
  <c r="J129" i="3" s="1"/>
  <c r="J60" i="3" s="1"/>
  <c r="J130" i="3"/>
  <c r="BE130" i="3" s="1"/>
  <c r="BI125" i="3"/>
  <c r="BH125" i="3"/>
  <c r="BG125" i="3"/>
  <c r="BF125" i="3"/>
  <c r="T125" i="3"/>
  <c r="R125" i="3"/>
  <c r="P125" i="3"/>
  <c r="BK125" i="3"/>
  <c r="J125" i="3"/>
  <c r="BE125" i="3" s="1"/>
  <c r="BI121" i="3"/>
  <c r="BH121" i="3"/>
  <c r="BG121" i="3"/>
  <c r="BF121" i="3"/>
  <c r="BE121" i="3"/>
  <c r="T121" i="3"/>
  <c r="R121" i="3"/>
  <c r="P121" i="3"/>
  <c r="BK121" i="3"/>
  <c r="J121" i="3"/>
  <c r="BI119" i="3"/>
  <c r="BH119" i="3"/>
  <c r="BG119" i="3"/>
  <c r="BF119" i="3"/>
  <c r="BE119" i="3"/>
  <c r="T119" i="3"/>
  <c r="R119" i="3"/>
  <c r="P119" i="3"/>
  <c r="BK119" i="3"/>
  <c r="J119" i="3"/>
  <c r="BI115" i="3"/>
  <c r="BH115" i="3"/>
  <c r="BG115" i="3"/>
  <c r="BF115" i="3"/>
  <c r="T115" i="3"/>
  <c r="R115" i="3"/>
  <c r="P115" i="3"/>
  <c r="BK115" i="3"/>
  <c r="J115" i="3"/>
  <c r="BE115" i="3" s="1"/>
  <c r="BI112" i="3"/>
  <c r="BH112" i="3"/>
  <c r="BG112" i="3"/>
  <c r="BF112" i="3"/>
  <c r="T112" i="3"/>
  <c r="R112" i="3"/>
  <c r="P112" i="3"/>
  <c r="BK112" i="3"/>
  <c r="J112" i="3"/>
  <c r="BE112" i="3" s="1"/>
  <c r="BI109" i="3"/>
  <c r="BH109" i="3"/>
  <c r="BG109" i="3"/>
  <c r="BF109" i="3"/>
  <c r="BE109" i="3"/>
  <c r="T109" i="3"/>
  <c r="R109" i="3"/>
  <c r="P109" i="3"/>
  <c r="BK109" i="3"/>
  <c r="J109" i="3"/>
  <c r="BI105" i="3"/>
  <c r="BH105" i="3"/>
  <c r="BG105" i="3"/>
  <c r="BF105" i="3"/>
  <c r="BE105" i="3"/>
  <c r="T105" i="3"/>
  <c r="T104" i="3" s="1"/>
  <c r="R105" i="3"/>
  <c r="P105" i="3"/>
  <c r="BK105" i="3"/>
  <c r="BK104" i="3" s="1"/>
  <c r="J104" i="3" s="1"/>
  <c r="J59" i="3" s="1"/>
  <c r="J105" i="3"/>
  <c r="BI101" i="3"/>
  <c r="BH101" i="3"/>
  <c r="BG101" i="3"/>
  <c r="BF101" i="3"/>
  <c r="T101" i="3"/>
  <c r="R101" i="3"/>
  <c r="P101" i="3"/>
  <c r="BK101" i="3"/>
  <c r="J101" i="3"/>
  <c r="BE101" i="3" s="1"/>
  <c r="BI97" i="3"/>
  <c r="BH97" i="3"/>
  <c r="BG97" i="3"/>
  <c r="BF97" i="3"/>
  <c r="T97" i="3"/>
  <c r="R97" i="3"/>
  <c r="P97" i="3"/>
  <c r="BK97" i="3"/>
  <c r="J97" i="3"/>
  <c r="BE97" i="3" s="1"/>
  <c r="BI93" i="3"/>
  <c r="BH93" i="3"/>
  <c r="BG93" i="3"/>
  <c r="BF93" i="3"/>
  <c r="T93" i="3"/>
  <c r="R93" i="3"/>
  <c r="P93" i="3"/>
  <c r="BK93" i="3"/>
  <c r="J93" i="3"/>
  <c r="BE93" i="3" s="1"/>
  <c r="BI89" i="3"/>
  <c r="BH89" i="3"/>
  <c r="BG89" i="3"/>
  <c r="BF89" i="3"/>
  <c r="T89" i="3"/>
  <c r="R89" i="3"/>
  <c r="P89" i="3"/>
  <c r="BK89" i="3"/>
  <c r="J89" i="3"/>
  <c r="BE89" i="3" s="1"/>
  <c r="BI85" i="3"/>
  <c r="BH85" i="3"/>
  <c r="BG85" i="3"/>
  <c r="F32" i="3" s="1"/>
  <c r="BB53" i="1" s="1"/>
  <c r="BF85" i="3"/>
  <c r="T85" i="3"/>
  <c r="T84" i="3" s="1"/>
  <c r="R85" i="3"/>
  <c r="R84" i="3" s="1"/>
  <c r="P85" i="3"/>
  <c r="BK85" i="3"/>
  <c r="BK84" i="3" s="1"/>
  <c r="J85" i="3"/>
  <c r="BE85" i="3" s="1"/>
  <c r="F76" i="3"/>
  <c r="E74" i="3"/>
  <c r="F49" i="3"/>
  <c r="E47" i="3"/>
  <c r="J21" i="3"/>
  <c r="E21" i="3"/>
  <c r="J51" i="3" s="1"/>
  <c r="J20" i="3"/>
  <c r="J18" i="3"/>
  <c r="E18" i="3"/>
  <c r="F79" i="3" s="1"/>
  <c r="J17" i="3"/>
  <c r="J15" i="3"/>
  <c r="E15" i="3"/>
  <c r="F78" i="3" s="1"/>
  <c r="J14" i="3"/>
  <c r="J12" i="3"/>
  <c r="J76" i="3" s="1"/>
  <c r="E7" i="3"/>
  <c r="E72" i="3" s="1"/>
  <c r="AY52" i="1"/>
  <c r="AX52" i="1"/>
  <c r="BI91" i="2"/>
  <c r="BH91" i="2"/>
  <c r="BG91" i="2"/>
  <c r="BF91" i="2"/>
  <c r="T91" i="2"/>
  <c r="R91" i="2"/>
  <c r="P91" i="2"/>
  <c r="BK91" i="2"/>
  <c r="J91" i="2"/>
  <c r="BE91" i="2" s="1"/>
  <c r="BI90" i="2"/>
  <c r="BH90" i="2"/>
  <c r="BG90" i="2"/>
  <c r="BF90" i="2"/>
  <c r="BE90" i="2"/>
  <c r="T90" i="2"/>
  <c r="R90" i="2"/>
  <c r="P90" i="2"/>
  <c r="BK90" i="2"/>
  <c r="J90" i="2"/>
  <c r="BI89" i="2"/>
  <c r="BH89" i="2"/>
  <c r="BG89" i="2"/>
  <c r="BF89" i="2"/>
  <c r="T89" i="2"/>
  <c r="T88" i="2" s="1"/>
  <c r="R89" i="2"/>
  <c r="R88" i="2" s="1"/>
  <c r="P89" i="2"/>
  <c r="BK89" i="2"/>
  <c r="J89" i="2"/>
  <c r="BE89" i="2" s="1"/>
  <c r="BI86" i="2"/>
  <c r="BH86" i="2"/>
  <c r="BG86" i="2"/>
  <c r="BF86" i="2"/>
  <c r="T86" i="2"/>
  <c r="R86" i="2"/>
  <c r="P86" i="2"/>
  <c r="BK86" i="2"/>
  <c r="J86" i="2"/>
  <c r="BE86" i="2" s="1"/>
  <c r="BI85" i="2"/>
  <c r="BH85" i="2"/>
  <c r="BG85" i="2"/>
  <c r="BF85" i="2"/>
  <c r="T85" i="2"/>
  <c r="R85" i="2"/>
  <c r="R84" i="2" s="1"/>
  <c r="P85" i="2"/>
  <c r="P84" i="2" s="1"/>
  <c r="BK85" i="2"/>
  <c r="BK84" i="2" s="1"/>
  <c r="J84" i="2" s="1"/>
  <c r="J59" i="2" s="1"/>
  <c r="J85" i="2"/>
  <c r="BE85" i="2" s="1"/>
  <c r="BI83" i="2"/>
  <c r="BH83" i="2"/>
  <c r="F33" i="2" s="1"/>
  <c r="BC52" i="1" s="1"/>
  <c r="BG83" i="2"/>
  <c r="BF83" i="2"/>
  <c r="T83" i="2"/>
  <c r="T82" i="2" s="1"/>
  <c r="R83" i="2"/>
  <c r="R82" i="2" s="1"/>
  <c r="P83" i="2"/>
  <c r="P82" i="2" s="1"/>
  <c r="BK83" i="2"/>
  <c r="BK82" i="2" s="1"/>
  <c r="J83" i="2"/>
  <c r="BE83" i="2" s="1"/>
  <c r="F74" i="2"/>
  <c r="E72" i="2"/>
  <c r="F51" i="2"/>
  <c r="F49" i="2"/>
  <c r="E47" i="2"/>
  <c r="J21" i="2"/>
  <c r="E21" i="2"/>
  <c r="J51" i="2" s="1"/>
  <c r="J20" i="2"/>
  <c r="J18" i="2"/>
  <c r="E18" i="2"/>
  <c r="F77" i="2" s="1"/>
  <c r="J17" i="2"/>
  <c r="J15" i="2"/>
  <c r="E15" i="2"/>
  <c r="F76" i="2" s="1"/>
  <c r="J14" i="2"/>
  <c r="J12" i="2"/>
  <c r="J74" i="2" s="1"/>
  <c r="E7" i="2"/>
  <c r="E70" i="2" s="1"/>
  <c r="AS51" i="1"/>
  <c r="L47" i="1"/>
  <c r="AM46" i="1"/>
  <c r="L46" i="1"/>
  <c r="AM44" i="1"/>
  <c r="L44" i="1"/>
  <c r="L42" i="1"/>
  <c r="L41" i="1"/>
  <c r="J76" i="2" l="1"/>
  <c r="T129" i="3"/>
  <c r="F34" i="2"/>
  <c r="BD52" i="1" s="1"/>
  <c r="F33" i="3"/>
  <c r="BC53" i="1" s="1"/>
  <c r="BC51" i="1" s="1"/>
  <c r="P104" i="3"/>
  <c r="F34" i="3"/>
  <c r="BD53" i="1" s="1"/>
  <c r="R104" i="3"/>
  <c r="BK144" i="3"/>
  <c r="J144" i="3" s="1"/>
  <c r="J61" i="3" s="1"/>
  <c r="R81" i="2"/>
  <c r="R80" i="2" s="1"/>
  <c r="P84" i="3"/>
  <c r="F52" i="2"/>
  <c r="F31" i="2"/>
  <c r="BA52" i="1" s="1"/>
  <c r="BA51" i="1" s="1"/>
  <c r="W27" i="1" s="1"/>
  <c r="T84" i="2"/>
  <c r="BK88" i="2"/>
  <c r="J88" i="2" s="1"/>
  <c r="J60" i="2" s="1"/>
  <c r="P129" i="3"/>
  <c r="F32" i="2"/>
  <c r="BB52" i="1" s="1"/>
  <c r="P88" i="2"/>
  <c r="P81" i="2" s="1"/>
  <c r="P80" i="2" s="1"/>
  <c r="AU52" i="1" s="1"/>
  <c r="F31" i="3"/>
  <c r="BA53" i="1" s="1"/>
  <c r="R129" i="3"/>
  <c r="BB51" i="1"/>
  <c r="T83" i="3"/>
  <c r="T82" i="3" s="1"/>
  <c r="F30" i="2"/>
  <c r="AZ52" i="1" s="1"/>
  <c r="J30" i="2"/>
  <c r="AV52" i="1" s="1"/>
  <c r="AT52" i="1" s="1"/>
  <c r="T81" i="2"/>
  <c r="T80" i="2" s="1"/>
  <c r="R83" i="3"/>
  <c r="R82" i="3" s="1"/>
  <c r="J84" i="3"/>
  <c r="J58" i="3" s="1"/>
  <c r="BK83" i="3"/>
  <c r="J82" i="2"/>
  <c r="J58" i="2" s="1"/>
  <c r="BK81" i="2"/>
  <c r="F30" i="3"/>
  <c r="AZ53" i="1" s="1"/>
  <c r="J30" i="3"/>
  <c r="AV53" i="1" s="1"/>
  <c r="J49" i="2"/>
  <c r="F51" i="3"/>
  <c r="J78" i="3"/>
  <c r="J49" i="3"/>
  <c r="J31" i="2"/>
  <c r="AW52" i="1" s="1"/>
  <c r="E45" i="2"/>
  <c r="J31" i="3"/>
  <c r="AW53" i="1" s="1"/>
  <c r="E45" i="3"/>
  <c r="F52" i="3"/>
  <c r="AU51" i="1" l="1"/>
  <c r="AW51" i="1"/>
  <c r="AK27" i="1" s="1"/>
  <c r="BD51" i="1"/>
  <c r="W30" i="1" s="1"/>
  <c r="P83" i="3"/>
  <c r="P82" i="3" s="1"/>
  <c r="AU53" i="1" s="1"/>
  <c r="AX51" i="1"/>
  <c r="W28" i="1"/>
  <c r="AY51" i="1"/>
  <c r="W29" i="1"/>
  <c r="J83" i="3"/>
  <c r="J57" i="3" s="1"/>
  <c r="BK82" i="3"/>
  <c r="J82" i="3" s="1"/>
  <c r="J81" i="2"/>
  <c r="J57" i="2" s="1"/>
  <c r="BK80" i="2"/>
  <c r="J80" i="2" s="1"/>
  <c r="AZ51" i="1"/>
  <c r="AT53" i="1"/>
  <c r="J27" i="2" l="1"/>
  <c r="J56" i="2"/>
  <c r="W26" i="1"/>
  <c r="AV51" i="1"/>
  <c r="J27" i="3"/>
  <c r="J56" i="3"/>
  <c r="AK26" i="1" l="1"/>
  <c r="AT51" i="1"/>
  <c r="AG52" i="1"/>
  <c r="J36" i="2"/>
  <c r="AG53" i="1"/>
  <c r="AN53" i="1" s="1"/>
  <c r="J36" i="3"/>
  <c r="AG51" i="1" l="1"/>
  <c r="AN52" i="1"/>
  <c r="AK23" i="1" l="1"/>
  <c r="AK32" i="1" s="1"/>
  <c r="AN51" i="1"/>
</calcChain>
</file>

<file path=xl/sharedStrings.xml><?xml version="1.0" encoding="utf-8"?>
<sst xmlns="http://schemas.openxmlformats.org/spreadsheetml/2006/main" count="1303" uniqueCount="316">
  <si>
    <t>Export VZ</t>
  </si>
  <si>
    <t>List obsahuje:</t>
  </si>
  <si>
    <t>3.0</t>
  </si>
  <si>
    <t/>
  </si>
  <si>
    <t>False</t>
  </si>
  <si>
    <t>{f7b0ae17-1915-422c-ba3d-f1d4490fe0db}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</si>
  <si>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</si>
  <si>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</si>
  <si>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</si>
  <si>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</si>
  <si>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</si>
  <si>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</si>
  <si>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</si>
  <si>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</si>
  <si>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</si>
  <si>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400/15-1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</si>
  <si>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</si>
  <si>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</si>
  <si>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chodníku v ulici Přeloučská</t>
  </si>
  <si>
    <t>0,1</t>
  </si>
  <si>
    <t>KSO:</t>
  </si>
  <si>
    <t>CC-CZ:</t>
  </si>
  <si>
    <t>1</t>
  </si>
  <si>
    <t>Místo:</t>
  </si>
  <si>
    <t xml:space="preserve"> </t>
  </si>
  <si>
    <t>Datum:</t>
  </si>
  <si>
    <t>21.06.2016</t>
  </si>
  <si>
    <t>10</t>
  </si>
  <si>
    <t>100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</si>
  <si>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</si>
  <si>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</si>
  <si>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</si>
  <si>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</si>
  <si>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</si>
  <si>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</si>
  <si>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</si>
  <si>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</si>
  <si>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</si>
  <si>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</si>
  <si>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</si>
  <si>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</si>
  <si>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</si>
  <si>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</si>
  <si>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</si>
  <si>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</si>
  <si>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</si>
  <si>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</si>
  <si>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</si>
  <si>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</si>
  <si>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</si>
  <si>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</si>
  <si>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</si>
  <si>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</si>
  <si>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</si>
  <si>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</si>
  <si>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</si>
  <si>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</si>
  <si>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</si>
  <si>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</si>
  <si>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</si>
  <si>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</si>
  <si>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</si>
  <si>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</si>
  <si>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</si>
  <si>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</si>
  <si>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</si>
  <si>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</si>
  <si>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</si>
  <si>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</si>
  <si>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</si>
  <si>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</si>
  <si>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</si>
  <si>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</si>
  <si>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</si>
  <si>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</si>
  <si>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400/15-1-0</t>
  </si>
  <si>
    <t>Vedlejší a ostatní rozpočtové náklady</t>
  </si>
  <si>
    <t>STA</t>
  </si>
  <si>
    <t>{3bf5029a-e4ab-4b5b-bce0-cc4385150eed}</t>
  </si>
  <si>
    <t>2</t>
  </si>
  <si>
    <t>400/15-1-1</t>
  </si>
  <si>
    <t>SO 101 Oprava chodníku</t>
  </si>
  <si>
    <t>{553aef3c-424b-401c-bb4c-06c2b60bd366}</t>
  </si>
  <si>
    <t>Zpět na list:</t>
  </si>
  <si>
    <t>KRYCÍ LIST SOUPISU</t>
  </si>
  <si>
    <t>Objekt:</t>
  </si>
  <si>
    <t>400/15-1-0 - Vedlejší a ostatní rozpočtové náklady</t>
  </si>
  <si>
    <t>REKAPITULACE ČLENĚNÍ SOUPISU PRACÍ</t>
  </si>
  <si>
    <t>Kód dílu - Popis</t>
  </si>
  <si>
    <t>Cena celkem [CZK]</t>
  </si>
  <si>
    <t>Náklady soupisu celkem</t>
  </si>
  <si>
    <t>-1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</si>
  <si>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</si>
  <si>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</si>
  <si>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</si>
  <si>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</si>
  <si>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</si>
  <si>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</si>
  <si>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</si>
  <si>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</si>
  <si>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</si>
  <si>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</si>
  <si>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</si>
  <si>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</si>
  <si>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</si>
  <si>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</si>
  <si>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</si>
  <si>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</si>
  <si>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</si>
  <si>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</si>
  <si>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VRN</t>
  </si>
  <si>
    <t>Vedlejší rozpočtové náklady</t>
  </si>
  <si>
    <t>5</t>
  </si>
  <si>
    <t>ROZPOCET</t>
  </si>
  <si>
    <t>VRN1</t>
  </si>
  <si>
    <t>Průzkumné, geodetické a projektové práce</t>
  </si>
  <si>
    <t>K</t>
  </si>
  <si>
    <t>012002000</t>
  </si>
  <si>
    <t>Vytyčení stavby</t>
  </si>
  <si>
    <t>soubor</t>
  </si>
  <si>
    <t>1024</t>
  </si>
  <si>
    <t>1684542243</t>
  </si>
  <si>
    <t>VRN3</t>
  </si>
  <si>
    <t>Zařízení staveniště</t>
  </si>
  <si>
    <t>030001000</t>
  </si>
  <si>
    <t>zařízení staveniště</t>
  </si>
  <si>
    <t>-203363228</t>
  </si>
  <si>
    <t>3</t>
  </si>
  <si>
    <t>R6</t>
  </si>
  <si>
    <t>DIO</t>
  </si>
  <si>
    <t>227329019</t>
  </si>
  <si>
    <t>P</t>
  </si>
  <si>
    <t>Poznámka k položce:
Montáž a demontáž dočasných dopravních značek a jejich nájem</t>
  </si>
  <si>
    <t>VRN4</t>
  </si>
  <si>
    <t>Inženýrská činnost</t>
  </si>
  <si>
    <t>4</t>
  </si>
  <si>
    <t>012303000</t>
  </si>
  <si>
    <t>zaměření skutečného provedení stavby</t>
  </si>
  <si>
    <t>-1608608972</t>
  </si>
  <si>
    <t>013254000</t>
  </si>
  <si>
    <t>Dokumentace skutečného provedení stavby</t>
  </si>
  <si>
    <t>paré</t>
  </si>
  <si>
    <t>1751727421</t>
  </si>
  <si>
    <t>6</t>
  </si>
  <si>
    <t>043002000</t>
  </si>
  <si>
    <t>hutnící zkoušky</t>
  </si>
  <si>
    <t>ks</t>
  </si>
  <si>
    <t>1175674888</t>
  </si>
  <si>
    <t>400/15-1-1 - SO 101 Oprava chodníku</t>
  </si>
  <si>
    <t>HSV - Práce a dodávky HSV</t>
  </si>
  <si>
    <t xml:space="preserve">    1 - Zemní práce</t>
  </si>
  <si>
    <t xml:space="preserve">    5 - Komunikace</t>
  </si>
  <si>
    <t xml:space="preserve">    9 - Ostatní konstrukce a práce, bourání</t>
  </si>
  <si>
    <t xml:space="preserve">    997 - Přesun sutě</t>
  </si>
  <si>
    <t xml:space="preserve">    998 - Přesun hmot</t>
  </si>
  <si>
    <t>HSV</t>
  </si>
  <si>
    <t>Práce a dodávky HSV</t>
  </si>
  <si>
    <t>Zemní práce</t>
  </si>
  <si>
    <t>113106121</t>
  </si>
  <si>
    <t>Rozebrání dlažeb a dílců komunikací pro pěší, vozovek a ploch s přemístěním hmot na skládku na vzdálenost do 3 m nebo s naložením na dopravní prostředek komunikací pro pěší s ložem z kameniva nebo živice a s výplní spár z betonových nebo kameninových dlaždic, desek nebo tvarovek</t>
  </si>
  <si>
    <t>m2</t>
  </si>
  <si>
    <t>CS ÚRS 2016 02</t>
  </si>
  <si>
    <t>-602015603</t>
  </si>
  <si>
    <t>Poznámka k položce:
odstranění stávající betonové dlažby</t>
  </si>
  <si>
    <t>VV</t>
  </si>
  <si>
    <t>146</t>
  </si>
  <si>
    <t>změřeno funkcí měření ploch v elektronické verzi PD</t>
  </si>
  <si>
    <t>113107141</t>
  </si>
  <si>
    <t>Odstranění podkladů nebo krytů s přemístěním hmot na skládku na vzdálenost do 3 m nebo s naložením na dopravní prostředek v ploše jednotlivě do 50 m2 živičných, o tl. vrstvy do 50 mm</t>
  </si>
  <si>
    <t>697128130</t>
  </si>
  <si>
    <t>Poznámka k položce:
odstranění povrchů ve vjezdech</t>
  </si>
  <si>
    <t>39,3</t>
  </si>
  <si>
    <t>113107162</t>
  </si>
  <si>
    <t>Odstranění podkladů nebo krytů s přemístěním hmot na skládku na vzdálenost do 20 m nebo s naložením na dopravní prostředek v ploše jednotlivě přes 50 m2 do 200 m2 z kameniva hrubého drceného, o tl. vrstvy přes 100 do 200 mm</t>
  </si>
  <si>
    <t>1296069720</t>
  </si>
  <si>
    <t>Poznámka k položce:
odstranění stávajících podkladních vrstev</t>
  </si>
  <si>
    <t>146+39,3</t>
  </si>
  <si>
    <t>pol. 1 + pol. 2</t>
  </si>
  <si>
    <t>113202111</t>
  </si>
  <si>
    <t>Vytrhání obrub s vybouráním lože, s přemístěním hmot na skládku na vzdálenost do 3 m nebo s naložením na dopravní prostředek z krajníků nebo obrubníků stojatých</t>
  </si>
  <si>
    <t>m</t>
  </si>
  <si>
    <t>2135614050</t>
  </si>
  <si>
    <t>Poznámka k položce:
odstranění stávajících betonových obrubníků</t>
  </si>
  <si>
    <t>219,5</t>
  </si>
  <si>
    <t>změřeno funkcí měření délek v elektronické verzi PD</t>
  </si>
  <si>
    <t>181951102</t>
  </si>
  <si>
    <t>Úprava pláně vyrovnáním výškových rozdílů v hornině tř. 1 až 4 se zhutněním</t>
  </si>
  <si>
    <t>-1237605719</t>
  </si>
  <si>
    <t>145,5+38,8</t>
  </si>
  <si>
    <t>pol. 8 + pol. 10</t>
  </si>
  <si>
    <t>Komunikace</t>
  </si>
  <si>
    <t>564851111</t>
  </si>
  <si>
    <t>Podklad ze štěrkodrti ŠD s rozprostřením a zhutněním, po zhutnění tl. 150 mm</t>
  </si>
  <si>
    <t>230084272</t>
  </si>
  <si>
    <t xml:space="preserve">Poznámka k položce:
= pol. </t>
  </si>
  <si>
    <t>145,5</t>
  </si>
  <si>
    <t>pol. 8</t>
  </si>
  <si>
    <t>7</t>
  </si>
  <si>
    <t>564861111</t>
  </si>
  <si>
    <t>Podklad ze štěrkodrti ŠD s rozprostřením a zhutněním, po zhutnění tl. 200 mm</t>
  </si>
  <si>
    <t>-1758476825</t>
  </si>
  <si>
    <t>38,8</t>
  </si>
  <si>
    <t>pol. 10</t>
  </si>
  <si>
    <t>8</t>
  </si>
  <si>
    <t>596211112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</si>
  <si>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přes 100 do 300 m2</t>
  </si>
  <si>
    <t>-574692615</t>
  </si>
  <si>
    <t>9</t>
  </si>
  <si>
    <t>M</t>
  </si>
  <si>
    <t>59245304R</t>
  </si>
  <si>
    <t>Dlaždice betonové dlažba zámková (ČSN EN 1338) dlažba vibrolisovaná standardní povrch (uzavřený hladký povrch) provedení: přírodní se zámkem                 20 x 16,5 x 6</t>
  </si>
  <si>
    <t>158911754</t>
  </si>
  <si>
    <t>Poznámka k položce:
+2 % na prořez</t>
  </si>
  <si>
    <t>145,5*1,02</t>
  </si>
  <si>
    <t>pol. 8*1,02</t>
  </si>
  <si>
    <t>596211210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</si>
  <si>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A, pro plochy do 50 m2</t>
  </si>
  <si>
    <t>35802806</t>
  </si>
  <si>
    <t>17,9+20,9</t>
  </si>
  <si>
    <t>11</t>
  </si>
  <si>
    <t>59245283R</t>
  </si>
  <si>
    <t>Dlaždice betonové dlažba zámková (ČSN EN 1338) dlažba vibrolisovaná  standardní povrch (uzavřený hladký povrch) provedení: červená,hnědá,okrová,antracit se zámkem              20 x 16,5 x 8</t>
  </si>
  <si>
    <t>-550962977</t>
  </si>
  <si>
    <t>Poznámka k položce:
červená dlažba ve vjezdech</t>
  </si>
  <si>
    <t>20,9*1,03</t>
  </si>
  <si>
    <t>12</t>
  </si>
  <si>
    <t>59245267R</t>
  </si>
  <si>
    <t>Dlaždice betonové dlažba zámková (ČSN EN 1338) dlažba vibrolisovaná tvarově jednoduchá dlažba pro nevidomé 20 x 10 x 8</t>
  </si>
  <si>
    <t>-432845803</t>
  </si>
  <si>
    <t>Poznámka k položce:
+3 % na prořez</t>
  </si>
  <si>
    <t>17,9*1,03</t>
  </si>
  <si>
    <t>Ostatní konstrukce a práce, bourání</t>
  </si>
  <si>
    <t>13</t>
  </si>
  <si>
    <t>914111111</t>
  </si>
  <si>
    <t>Montáž svislé dopravní značky základní velikosti do 1 m2 objímkami na sloupky nebo konzoly</t>
  </si>
  <si>
    <t>kus</t>
  </si>
  <si>
    <t>1457582227</t>
  </si>
  <si>
    <t>Poznámka k položce:
opětovné osazení stávajících dopravních značek sejmutých před zahájením stavby</t>
  </si>
  <si>
    <t>14</t>
  </si>
  <si>
    <t>916241113</t>
  </si>
  <si>
    <t>Osazení obrubníku kamenného se zřízením lože, s vyplněním a zatřením spár cementovou maltou ležatého s boční opěrou z betonu prostého tř. C 12/15, do lože z betonu prostého téže značky</t>
  </si>
  <si>
    <t>219279223</t>
  </si>
  <si>
    <t>Poznámka k položce:
sklopené obrubníky v místech sjezdů</t>
  </si>
  <si>
    <t>41,4</t>
  </si>
  <si>
    <t>916241213</t>
  </si>
  <si>
    <t>Osazení obrubníku kamenného se zřízením lože, s vyplněním a zatřením spár cementovou maltou stojatého s boční opěrou z betonu prostého tř. C 12/15, do lože z betonu prostého téže značky</t>
  </si>
  <si>
    <t>-1018887333</t>
  </si>
  <si>
    <t>178,1</t>
  </si>
  <si>
    <t>16</t>
  </si>
  <si>
    <t>58380207R</t>
  </si>
  <si>
    <t>Výrobky lomařské a kamenické pro komunikace (kostky dlažební, krajníky a obrubníky) krajníky silniční kamenné žula (materiálová skupina I/2) KS 2    16 x 20 x 30-80 cm_x000D_
_x000D_
získány ze zásob města za nulovou cenu, naložení na palety a doprava do 15 km</t>
  </si>
  <si>
    <t>-1758982679</t>
  </si>
  <si>
    <t>41,4+178,1</t>
  </si>
  <si>
    <t>pol. 14 + pol. 15</t>
  </si>
  <si>
    <t>17</t>
  </si>
  <si>
    <t>966006211</t>
  </si>
  <si>
    <t>Odstranění (demontáž) svislých dopravních značek s odklizením materiálu na skládku na vzdálenost do 20 m nebo s naložením na dopravní prostředek ze sloupů, sloupků nebo konzol</t>
  </si>
  <si>
    <t>-1515309760</t>
  </si>
  <si>
    <t>Poznámka k položce:
odstranění stávajících dopravních značek na dobu stavby pro zabránění jejich poškození</t>
  </si>
  <si>
    <t>997</t>
  </si>
  <si>
    <t>Přesun sutě</t>
  </si>
  <si>
    <t>18</t>
  </si>
  <si>
    <t>997002611</t>
  </si>
  <si>
    <t>Nakládání suti a vybouraných hmot na dopravní prostředek pro vodorovné přemístění</t>
  </si>
  <si>
    <t>t</t>
  </si>
  <si>
    <t>-924403936</t>
  </si>
  <si>
    <t>3,851+43,546+44,998</t>
  </si>
  <si>
    <t>suť z pol. 2, 3 a 4</t>
  </si>
  <si>
    <t>19</t>
  </si>
  <si>
    <t>997013501</t>
  </si>
  <si>
    <t>Odvoz suti a vybouraných hmot na skládku nebo meziskládku se složením, na vzdálenost do 1 km</t>
  </si>
  <si>
    <t>865152624</t>
  </si>
  <si>
    <t>pol. 18</t>
  </si>
  <si>
    <t>20</t>
  </si>
  <si>
    <t>997013509</t>
  </si>
  <si>
    <t>Odvoz suti a vybouraných hmot na skládku nebo meziskládku se složením, na vzdálenost Příplatek k ceně za každý další i započatý 1 km přes 1 km</t>
  </si>
  <si>
    <t>-883519846</t>
  </si>
  <si>
    <t>(3,851+43,546+44,998)*9</t>
  </si>
  <si>
    <t>příplatek za dalších 9 km</t>
  </si>
  <si>
    <t>pol. 19 * 9</t>
  </si>
  <si>
    <t>997221815</t>
  </si>
  <si>
    <t>Poplatek za uložení stavebního odpadu na skládce (skládkovné) betonového</t>
  </si>
  <si>
    <t>1641723175</t>
  </si>
  <si>
    <t>44,998</t>
  </si>
  <si>
    <t>suť z pol. 4</t>
  </si>
  <si>
    <t>22</t>
  </si>
  <si>
    <t>997221845</t>
  </si>
  <si>
    <t>Poplatek za uložení stavebního odpadu na skládce (skládkovné) z asfaltových povrchů</t>
  </si>
  <si>
    <t>1458951557</t>
  </si>
  <si>
    <t>3,851</t>
  </si>
  <si>
    <t>suť z pol. 2</t>
  </si>
  <si>
    <t>23</t>
  </si>
  <si>
    <t>997221855</t>
  </si>
  <si>
    <t>Poplatek za uložení stavebního odpadu na skládce (skládkovné) z kameniva</t>
  </si>
  <si>
    <t>1073885440</t>
  </si>
  <si>
    <t>43,546</t>
  </si>
  <si>
    <t>suť z pol. 3</t>
  </si>
  <si>
    <t>24</t>
  </si>
  <si>
    <t>99732161R2</t>
  </si>
  <si>
    <t>Nakládání vybouraných dlaždic na palety, včetně dodání palet, a naložení palety na dopravní prostředek, odvoz do 5 km a složení</t>
  </si>
  <si>
    <t>paleta</t>
  </si>
  <si>
    <t>454818493</t>
  </si>
  <si>
    <t>Poznámka k položce:
předpoklad 120 ks / paletu</t>
  </si>
  <si>
    <t>998</t>
  </si>
  <si>
    <t>Přesun hmot</t>
  </si>
  <si>
    <t>25</t>
  </si>
  <si>
    <t>998223011</t>
  </si>
  <si>
    <t>Přesun hmot pro pozemní komunikace s krytem dlážděným dopravní vzdálenost do 200 m jakékoliv délky objektu</t>
  </si>
  <si>
    <t>632108250</t>
  </si>
  <si>
    <t>1) Rekapitulace stavby</t>
  </si>
  <si>
    <t>2) Rekapitulace objektů stavby a soupisů prací</t>
  </si>
  <si>
    <t>/</t>
  </si>
  <si>
    <t>1) Krycí list soupisu</t>
  </si>
  <si>
    <t>2) Rekapitulace</t>
  </si>
  <si>
    <t>3) Soupis prací</t>
  </si>
  <si>
    <t>Rekapitulace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</si>
</sst>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 x14ac:knownFonts="1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800080"/>
      <name val="Trebuchet MS"/>
    </font>
    <font>
      <sz val="8"/>
      <color rgb="FFFAE682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sz val="8"/>
      <color rgb="FF800080"/>
      <name val="Trebuchet MS"/>
    </font>
    <font>
      <i/>
      <sz val="8"/>
      <color rgb="FF0000FF"/>
      <name val="Trebuchet MS"/>
    </font>
    <font>
      <u/>
      <sz val="8"/>
      <color theme="10"/>
      <name val="Trebuchet MS"/>
      <family val="2"/>
    </font>
    <font>
      <sz val="18"/>
      <color theme="10"/>
      <name val="Wingdings 2"/>
      <family val="1"/>
      <charset val="2"/>
    </font>
    <font>
      <sz val="10"/>
      <color rgb="FF960000"/>
      <name val="Trebuchet MS"/>
      <family val="2"/>
    </font>
    <font>
      <sz val="10"/>
      <name val="Trebuchet MS"/>
      <family val="2"/>
    </font>
    <font>
      <u/>
      <sz val="10"/>
      <color theme="10"/>
      <name val="Trebuchet MS"/>
      <family val="2"/>
    </font>
    <font>
      <sz val="8"/>
      <name val="Trebuchet MS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3">
    <xf numFmtId="0" fontId="0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Alignment="0">
      <alignment vertical="top" wrapText="1"/>
      <protection locked="0"/>
    </xf>
  </cellStyleXfs>
  <cellXfs count="26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0" fillId="2" borderId="0" xfId="0" applyFill="1"/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12" fillId="0" borderId="0" xfId="0" applyFont="1" applyBorder="1" applyAlignment="1">
      <alignment horizontal="left" vertical="center"/>
    </xf>
    <xf numFmtId="0" fontId="0" fillId="0" borderId="5" xfId="0" applyBorder="1"/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/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0" fillId="0" borderId="1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8" fillId="0" borderId="17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8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4" fontId="24" fillId="0" borderId="17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4" fillId="0" borderId="22" xfId="0" applyNumberFormat="1" applyFont="1" applyBorder="1" applyAlignment="1">
      <alignment vertical="center"/>
    </xf>
    <xf numFmtId="4" fontId="24" fillId="0" borderId="23" xfId="0" applyNumberFormat="1" applyFont="1" applyBorder="1" applyAlignment="1">
      <alignment vertical="center"/>
    </xf>
    <xf numFmtId="166" fontId="24" fillId="0" borderId="23" xfId="0" applyNumberFormat="1" applyFont="1" applyBorder="1" applyAlignment="1">
      <alignment vertical="center"/>
    </xf>
    <xf numFmtId="4" fontId="24" fillId="0" borderId="24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5" xfId="0" applyFont="1" applyBorder="1" applyAlignment="1">
      <alignment vertical="center" wrapText="1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25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4" fontId="19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0" fontId="0" fillId="6" borderId="9" xfId="0" applyFont="1" applyFill="1" applyBorder="1" applyAlignment="1" applyProtection="1">
      <alignment vertical="center"/>
      <protection locked="0"/>
    </xf>
    <xf numFmtId="4" fontId="3" fillId="6" borderId="9" xfId="0" applyNumberFormat="1" applyFont="1" applyFill="1" applyBorder="1" applyAlignment="1">
      <alignment vertical="center"/>
    </xf>
    <xf numFmtId="0" fontId="0" fillId="6" borderId="26" xfId="0" applyFont="1" applyFill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3" xfId="0" applyFont="1" applyBorder="1" applyAlignment="1">
      <alignment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5" xfId="0" applyFont="1" applyFill="1" applyBorder="1" applyAlignment="1">
      <alignment vertical="center"/>
    </xf>
    <xf numFmtId="0" fontId="2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4" fontId="5" fillId="0" borderId="23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3" xfId="0" applyFont="1" applyBorder="1" applyAlignment="1">
      <alignment vertical="center"/>
    </xf>
    <xf numFmtId="0" fontId="6" fillId="0" borderId="23" xfId="0" applyFont="1" applyBorder="1" applyAlignment="1" applyProtection="1">
      <alignment vertical="center"/>
      <protection locked="0"/>
    </xf>
    <xf numFmtId="4" fontId="6" fillId="0" borderId="23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4" fillId="0" borderId="0" xfId="0" applyFont="1" applyAlignment="1" applyProtection="1">
      <alignment horizontal="left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6" fillId="6" borderId="20" xfId="0" applyFont="1" applyFill="1" applyBorder="1" applyAlignment="1" applyProtection="1">
      <alignment horizontal="center" vertical="center" wrapText="1"/>
      <protection locked="0"/>
    </xf>
    <xf numFmtId="0" fontId="2" fillId="6" borderId="21" xfId="0" applyFont="1" applyFill="1" applyBorder="1" applyAlignment="1">
      <alignment horizontal="center" vertical="center" wrapText="1"/>
    </xf>
    <xf numFmtId="4" fontId="19" fillId="0" borderId="0" xfId="0" applyNumberFormat="1" applyFont="1" applyAlignment="1"/>
    <xf numFmtId="166" fontId="27" fillId="0" borderId="15" xfId="0" applyNumberFormat="1" applyFont="1" applyBorder="1" applyAlignment="1"/>
    <xf numFmtId="166" fontId="27" fillId="0" borderId="16" xfId="0" applyNumberFormat="1" applyFont="1" applyBorder="1" applyAlignment="1"/>
    <xf numFmtId="4" fontId="28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7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8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6" fillId="0" borderId="0" xfId="0" applyNumberFormat="1" applyFont="1" applyBorder="1" applyAlignment="1"/>
    <xf numFmtId="0" fontId="0" fillId="0" borderId="4" xfId="0" applyFon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49" fontId="0" fillId="0" borderId="27" xfId="0" applyNumberFormat="1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67" fontId="0" fillId="0" borderId="27" xfId="0" applyNumberFormat="1" applyFont="1" applyBorder="1" applyAlignment="1" applyProtection="1">
      <alignment vertical="center"/>
      <protection locked="0"/>
    </xf>
    <xf numFmtId="4" fontId="0" fillId="4" borderId="27" xfId="0" applyNumberFormat="1" applyFont="1" applyFill="1" applyBorder="1" applyAlignment="1" applyProtection="1">
      <alignment vertical="center"/>
      <protection locked="0"/>
    </xf>
    <xf numFmtId="4" fontId="0" fillId="0" borderId="27" xfId="0" applyNumberFormat="1" applyFont="1" applyBorder="1" applyAlignment="1" applyProtection="1">
      <alignment vertical="center"/>
      <protection locked="0"/>
    </xf>
    <xf numFmtId="0" fontId="1" fillId="4" borderId="27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8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23" xfId="0" applyFont="1" applyBorder="1" applyAlignment="1">
      <alignment horizontal="center" vertical="center"/>
    </xf>
    <xf numFmtId="0" fontId="0" fillId="0" borderId="23" xfId="0" applyFont="1" applyBorder="1" applyAlignment="1">
      <alignment vertical="center"/>
    </xf>
    <xf numFmtId="166" fontId="1" fillId="0" borderId="23" xfId="0" applyNumberFormat="1" applyFont="1" applyBorder="1" applyAlignment="1">
      <alignment vertical="center"/>
    </xf>
    <xf numFmtId="166" fontId="1" fillId="0" borderId="24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7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32" fillId="0" borderId="27" xfId="0" applyFont="1" applyBorder="1" applyAlignment="1" applyProtection="1">
      <alignment horizontal="center" vertical="center"/>
      <protection locked="0"/>
    </xf>
    <xf numFmtId="49" fontId="32" fillId="0" borderId="27" xfId="0" applyNumberFormat="1" applyFont="1" applyBorder="1" applyAlignment="1" applyProtection="1">
      <alignment horizontal="left" vertical="center" wrapText="1"/>
      <protection locked="0"/>
    </xf>
    <xf numFmtId="0" fontId="32" fillId="0" borderId="27" xfId="0" applyFont="1" applyBorder="1" applyAlignment="1" applyProtection="1">
      <alignment horizontal="left" vertical="center" wrapText="1"/>
      <protection locked="0"/>
    </xf>
    <xf numFmtId="0" fontId="32" fillId="0" borderId="27" xfId="0" applyFont="1" applyBorder="1" applyAlignment="1" applyProtection="1">
      <alignment horizontal="center" vertical="center" wrapText="1"/>
      <protection locked="0"/>
    </xf>
    <xf numFmtId="167" fontId="32" fillId="0" borderId="27" xfId="0" applyNumberFormat="1" applyFont="1" applyBorder="1" applyAlignment="1" applyProtection="1">
      <alignment vertical="center"/>
      <protection locked="0"/>
    </xf>
    <xf numFmtId="4" fontId="32" fillId="4" borderId="27" xfId="0" applyNumberFormat="1" applyFont="1" applyFill="1" applyBorder="1" applyAlignment="1" applyProtection="1">
      <alignment vertical="center"/>
      <protection locked="0"/>
    </xf>
    <xf numFmtId="4" fontId="32" fillId="0" borderId="27" xfId="0" applyNumberFormat="1" applyFont="1" applyBorder="1" applyAlignment="1" applyProtection="1">
      <alignment vertical="center"/>
      <protection locked="0"/>
    </xf>
    <xf numFmtId="0" fontId="32" fillId="0" borderId="4" xfId="0" applyFont="1" applyBorder="1" applyAlignment="1">
      <alignment vertical="center"/>
    </xf>
    <xf numFmtId="0" fontId="32" fillId="4" borderId="27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167" fontId="8" fillId="0" borderId="0" xfId="0" applyNumberFormat="1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33" fillId="2" borderId="0" xfId="1" applyFill="1" applyAlignment="1" applyProtection="1"/>
    <xf numFmtId="0" fontId="34" fillId="0" borderId="0" xfId="1" applyFont="1" applyAlignment="1" applyProtection="1">
      <alignment horizontal="center" vertical="center"/>
    </xf>
    <xf numFmtId="0" fontId="35" fillId="2" borderId="0" xfId="0" applyFont="1" applyFill="1" applyAlignment="1">
      <alignment horizontal="left" vertical="center"/>
    </xf>
    <xf numFmtId="0" fontId="36" fillId="2" borderId="0" xfId="0" applyFont="1" applyFill="1" applyAlignment="1">
      <alignment vertical="center"/>
    </xf>
    <xf numFmtId="0" fontId="37" fillId="2" borderId="0" xfId="1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36" fillId="2" borderId="0" xfId="0" applyFont="1" applyFill="1" applyAlignment="1" applyProtection="1">
      <alignment vertical="center"/>
    </xf>
    <xf numFmtId="0" fontId="35" fillId="2" borderId="0" xfId="0" applyFont="1" applyFill="1" applyAlignment="1" applyProtection="1">
      <alignment horizontal="left" vertical="center"/>
    </xf>
    <xf numFmtId="0" fontId="36" fillId="2" borderId="0" xfId="0" applyFont="1" applyFill="1" applyAlignment="1" applyProtection="1">
      <alignment vertical="center"/>
      <protection locked="0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/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righ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5" fillId="0" borderId="0" xfId="0" applyFont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left" vertical="center" wrapText="1"/>
    </xf>
    <xf numFmtId="4" fontId="16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0" fontId="37" fillId="2" borderId="0" xfId="1" applyFont="1" applyFill="1" applyAlignment="1" applyProtection="1">
      <alignment vertical="center"/>
    </xf>
    <xf numFmtId="0" fontId="1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</cellXfs>
  <cellStyles count="3">
    <cellStyle name="Hypertextový odkaz" xfId="1" builtinId="8"/>
    <cellStyle name="Normální" xfId="0" builtinId="0" customBuiltin="1"/>
    <cellStyle name="normální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ED93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BC24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D275A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266700</xdr:colOff>
      <xdr:row>1</xdr:row>
      <xdr:rowOff>0</xdr:rowOff>
    </xdr:to>
    <xdr:pic>
      <xdr:nvPicPr>
        <xdr:cNvPr id="2" name="radED93F.tmp" descr="C:\KROSplusData\System\Temp\radED93F.tmp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/>
        </xdr:cNvPicPr>
      </xdr:nvPicPr>
      <xdr:blipFill>
        <a:blip xmlns:r="http://schemas.openxmlformats.org/officeDocument/2006/relationships" r:embed="rId2" r:link="rId3" cstate="print"/>
        <a:stretch>
          <a:fillRect/>
        </a:stretch>
      </xdr:blipFill>
      <xdr:spPr>
        <a:xfrm>
          <a:off x="0" y="0"/>
          <a:ext cx="266700" cy="266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276225</xdr:colOff>
      <xdr:row>1</xdr:row>
      <xdr:rowOff>0</xdr:rowOff>
    </xdr:to>
    <xdr:pic>
      <xdr:nvPicPr>
        <xdr:cNvPr id="2" name="radBC24F.tmp" descr="C:\KROSplusData\System\Temp\radBC24F.tmp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/>
        </xdr:cNvPicPr>
      </xdr:nvPicPr>
      <xdr:blipFill>
        <a:blip xmlns:r="http://schemas.openxmlformats.org/officeDocument/2006/relationships" r:embed="rId2" r:link="rId3" cstate="print"/>
        <a:stretch>
          <a:fillRect/>
        </a:stretch>
      </xdr:blipFill>
      <xdr:spPr>
        <a:xfrm>
          <a:off x="0" y="0"/>
          <a:ext cx="276225" cy="276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276225</xdr:colOff>
      <xdr:row>1</xdr:row>
      <xdr:rowOff>0</xdr:rowOff>
    </xdr:to>
    <xdr:pic>
      <xdr:nvPicPr>
        <xdr:cNvPr id="2" name="radD275A.tmp" descr="C:\KROSplusData\System\Temp\radD275A.tmp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/>
        </xdr:cNvPicPr>
      </xdr:nvPicPr>
      <xdr:blipFill>
        <a:blip xmlns:r="http://schemas.openxmlformats.org/officeDocument/2006/relationships" r:embed="rId2" r:link="rId3" cstate="print"/>
        <a:stretch>
          <a:fillRect/>
        </a:stretch>
      </xdr:blipFill>
      <xdr:spPr>
        <a:xfrm>
          <a:off x="0" y="0"/>
          <a:ext cx="276225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5"/>
  <sheetViews>
    <sheetView showGridLines="0" workbookViewId="0">
      <pane ySplit="1" topLeftCell="A2" activePane="bottomLeft" state="frozen"/>
      <selection pane="bottomLeft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 x14ac:dyDescent="0.3">
      <c r="A1" s="221" t="s">
        <v>0</v>
      </c>
      <c r="B1" s="222"/>
      <c r="C1" s="222"/>
      <c r="D1" s="223" t="s">
        <v>1</v>
      </c>
      <c r="E1" s="222"/>
      <c r="F1" s="222"/>
      <c r="G1" s="222"/>
      <c r="H1" s="222"/>
      <c r="I1" s="222"/>
      <c r="J1" s="222"/>
      <c r="K1" s="220" t="s">
        <v>309</v>
      </c>
      <c r="L1" s="220"/>
      <c r="M1" s="220"/>
      <c r="N1" s="220"/>
      <c r="O1" s="220"/>
      <c r="P1" s="220"/>
      <c r="Q1" s="220"/>
      <c r="R1" s="220"/>
      <c r="S1" s="220"/>
      <c r="T1" s="222"/>
      <c r="U1" s="222"/>
      <c r="V1" s="222"/>
      <c r="W1" s="220" t="s">
        <v>310</v>
      </c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16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3" t="s">
        <v>2</v>
      </c>
      <c r="BB1" s="13" t="s">
        <v>3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5" t="s">
        <v>4</v>
      </c>
      <c r="BU1" s="15" t="s">
        <v>4</v>
      </c>
      <c r="BV1" s="15" t="s">
        <v>5</v>
      </c>
    </row>
    <row r="2" spans="1:74" ht="36.950000000000003" customHeight="1" x14ac:dyDescent="0.3">
      <c r="AR2" s="227" t="s">
        <v>6</v>
      </c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S2" s="16" t="s">
        <v>7</v>
      </c>
      <c r="BT2" s="16" t="s">
        <v>8</v>
      </c>
    </row>
    <row r="3" spans="1:74" ht="6.95" customHeight="1" x14ac:dyDescent="0.3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9"/>
      <c r="BS3" s="16" t="s">
        <v>7</v>
      </c>
      <c r="BT3" s="16" t="s">
        <v>9</v>
      </c>
    </row>
    <row r="4" spans="1:74" ht="36.950000000000003" customHeight="1" x14ac:dyDescent="0.3">
      <c r="B4" s="20"/>
      <c r="C4" s="21"/>
      <c r="D4" s="22" t="s">
        <v>10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  <c r="AS4" s="24" t="s">
        <v>11</v>
      </c>
      <c r="BE4" s="25" t="s">
        <v>12</v>
      </c>
      <c r="BS4" s="16" t="s">
        <v>13</v>
      </c>
    </row>
    <row r="5" spans="1:74" ht="14.45" customHeight="1" x14ac:dyDescent="0.3">
      <c r="B5" s="20"/>
      <c r="C5" s="21"/>
      <c r="D5" s="26" t="s">
        <v>14</v>
      </c>
      <c r="E5" s="21"/>
      <c r="F5" s="21"/>
      <c r="G5" s="21"/>
      <c r="H5" s="21"/>
      <c r="I5" s="21"/>
      <c r="J5" s="21"/>
      <c r="K5" s="254" t="s">
        <v>15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1"/>
      <c r="AQ5" s="23"/>
      <c r="BE5" s="252" t="s">
        <v>16</v>
      </c>
      <c r="BS5" s="16" t="s">
        <v>7</v>
      </c>
    </row>
    <row r="6" spans="1:74" ht="36.950000000000003" customHeight="1" x14ac:dyDescent="0.3">
      <c r="B6" s="20"/>
      <c r="C6" s="21"/>
      <c r="D6" s="28" t="s">
        <v>17</v>
      </c>
      <c r="E6" s="21"/>
      <c r="F6" s="21"/>
      <c r="G6" s="21"/>
      <c r="H6" s="21"/>
      <c r="I6" s="21"/>
      <c r="J6" s="21"/>
      <c r="K6" s="256" t="s">
        <v>18</v>
      </c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5"/>
      <c r="AP6" s="21"/>
      <c r="AQ6" s="23"/>
      <c r="BE6" s="228"/>
      <c r="BS6" s="16" t="s">
        <v>19</v>
      </c>
    </row>
    <row r="7" spans="1:74" ht="14.45" customHeight="1" x14ac:dyDescent="0.3">
      <c r="B7" s="20"/>
      <c r="C7" s="21"/>
      <c r="D7" s="29" t="s">
        <v>20</v>
      </c>
      <c r="E7" s="21"/>
      <c r="F7" s="21"/>
      <c r="G7" s="21"/>
      <c r="H7" s="21"/>
      <c r="I7" s="21"/>
      <c r="J7" s="21"/>
      <c r="K7" s="27" t="s">
        <v>3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9" t="s">
        <v>21</v>
      </c>
      <c r="AL7" s="21"/>
      <c r="AM7" s="21"/>
      <c r="AN7" s="27" t="s">
        <v>3</v>
      </c>
      <c r="AO7" s="21"/>
      <c r="AP7" s="21"/>
      <c r="AQ7" s="23"/>
      <c r="BE7" s="228"/>
      <c r="BS7" s="16" t="s">
        <v>22</v>
      </c>
    </row>
    <row r="8" spans="1:74" ht="14.45" customHeight="1" x14ac:dyDescent="0.3">
      <c r="B8" s="20"/>
      <c r="C8" s="21"/>
      <c r="D8" s="29" t="s">
        <v>23</v>
      </c>
      <c r="E8" s="21"/>
      <c r="F8" s="21"/>
      <c r="G8" s="21"/>
      <c r="H8" s="21"/>
      <c r="I8" s="21"/>
      <c r="J8" s="21"/>
      <c r="K8" s="27" t="s">
        <v>24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9" t="s">
        <v>25</v>
      </c>
      <c r="AL8" s="21"/>
      <c r="AM8" s="21"/>
      <c r="AN8" s="30" t="s">
        <v>26</v>
      </c>
      <c r="AO8" s="21"/>
      <c r="AP8" s="21"/>
      <c r="AQ8" s="23"/>
      <c r="BE8" s="228"/>
      <c r="BS8" s="16" t="s">
        <v>27</v>
      </c>
    </row>
    <row r="9" spans="1:74" ht="14.45" customHeight="1" x14ac:dyDescent="0.3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3"/>
      <c r="BE9" s="228"/>
      <c r="BS9" s="16" t="s">
        <v>28</v>
      </c>
    </row>
    <row r="10" spans="1:74" ht="14.45" customHeight="1" x14ac:dyDescent="0.3">
      <c r="B10" s="20"/>
      <c r="C10" s="21"/>
      <c r="D10" s="29" t="s">
        <v>29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9" t="s">
        <v>30</v>
      </c>
      <c r="AL10" s="21"/>
      <c r="AM10" s="21"/>
      <c r="AN10" s="27" t="s">
        <v>3</v>
      </c>
      <c r="AO10" s="21"/>
      <c r="AP10" s="21"/>
      <c r="AQ10" s="23"/>
      <c r="BE10" s="228"/>
      <c r="BS10" s="16" t="s">
        <v>19</v>
      </c>
    </row>
    <row r="11" spans="1:74" ht="18.399999999999999" customHeight="1" x14ac:dyDescent="0.3">
      <c r="B11" s="20"/>
      <c r="C11" s="21"/>
      <c r="D11" s="21"/>
      <c r="E11" s="27" t="s">
        <v>24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9" t="s">
        <v>31</v>
      </c>
      <c r="AL11" s="21"/>
      <c r="AM11" s="21"/>
      <c r="AN11" s="27" t="s">
        <v>3</v>
      </c>
      <c r="AO11" s="21"/>
      <c r="AP11" s="21"/>
      <c r="AQ11" s="23"/>
      <c r="BE11" s="228"/>
      <c r="BS11" s="16" t="s">
        <v>19</v>
      </c>
    </row>
    <row r="12" spans="1:74" ht="6.95" customHeight="1" x14ac:dyDescent="0.3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3"/>
      <c r="BE12" s="228"/>
      <c r="BS12" s="16" t="s">
        <v>19</v>
      </c>
    </row>
    <row r="13" spans="1:74" ht="14.45" customHeight="1" x14ac:dyDescent="0.3">
      <c r="B13" s="20"/>
      <c r="C13" s="21"/>
      <c r="D13" s="29" t="s">
        <v>32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9" t="s">
        <v>30</v>
      </c>
      <c r="AL13" s="21"/>
      <c r="AM13" s="21"/>
      <c r="AN13" s="31" t="s">
        <v>33</v>
      </c>
      <c r="AO13" s="21"/>
      <c r="AP13" s="21"/>
      <c r="AQ13" s="23"/>
      <c r="BE13" s="228"/>
      <c r="BS13" s="16" t="s">
        <v>19</v>
      </c>
    </row>
    <row r="14" spans="1:74" ht="15" x14ac:dyDescent="0.3">
      <c r="B14" s="20"/>
      <c r="C14" s="21"/>
      <c r="D14" s="21"/>
      <c r="E14" s="257" t="s">
        <v>33</v>
      </c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  <c r="AI14" s="255"/>
      <c r="AJ14" s="255"/>
      <c r="AK14" s="29" t="s">
        <v>31</v>
      </c>
      <c r="AL14" s="21"/>
      <c r="AM14" s="21"/>
      <c r="AN14" s="31" t="s">
        <v>33</v>
      </c>
      <c r="AO14" s="21"/>
      <c r="AP14" s="21"/>
      <c r="AQ14" s="23"/>
      <c r="BE14" s="228"/>
      <c r="BS14" s="16" t="s">
        <v>19</v>
      </c>
    </row>
    <row r="15" spans="1:74" ht="6.95" customHeight="1" x14ac:dyDescent="0.3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3"/>
      <c r="BE15" s="228"/>
      <c r="BS15" s="16" t="s">
        <v>4</v>
      </c>
    </row>
    <row r="16" spans="1:74" ht="14.45" customHeight="1" x14ac:dyDescent="0.3">
      <c r="B16" s="20"/>
      <c r="C16" s="21"/>
      <c r="D16" s="29" t="s">
        <v>34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9" t="s">
        <v>30</v>
      </c>
      <c r="AL16" s="21"/>
      <c r="AM16" s="21"/>
      <c r="AN16" s="27" t="s">
        <v>3</v>
      </c>
      <c r="AO16" s="21"/>
      <c r="AP16" s="21"/>
      <c r="AQ16" s="23"/>
      <c r="BE16" s="228"/>
      <c r="BS16" s="16" t="s">
        <v>4</v>
      </c>
    </row>
    <row r="17" spans="2:71" ht="18.399999999999999" customHeight="1" x14ac:dyDescent="0.3">
      <c r="B17" s="20"/>
      <c r="C17" s="21"/>
      <c r="D17" s="21"/>
      <c r="E17" s="27" t="s">
        <v>24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9" t="s">
        <v>31</v>
      </c>
      <c r="AL17" s="21"/>
      <c r="AM17" s="21"/>
      <c r="AN17" s="27" t="s">
        <v>3</v>
      </c>
      <c r="AO17" s="21"/>
      <c r="AP17" s="21"/>
      <c r="AQ17" s="23"/>
      <c r="BE17" s="228"/>
      <c r="BS17" s="16" t="s">
        <v>35</v>
      </c>
    </row>
    <row r="18" spans="2:71" ht="6.95" customHeight="1" x14ac:dyDescent="0.3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3"/>
      <c r="BE18" s="228"/>
      <c r="BS18" s="16" t="s">
        <v>7</v>
      </c>
    </row>
    <row r="19" spans="2:71" ht="14.45" customHeight="1" x14ac:dyDescent="0.3">
      <c r="B19" s="20"/>
      <c r="C19" s="21"/>
      <c r="D19" s="29" t="s">
        <v>36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3"/>
      <c r="BE19" s="228"/>
      <c r="BS19" s="16" t="s">
        <v>7</v>
      </c>
    </row>
    <row r="20" spans="2:71" ht="22.5" customHeight="1" x14ac:dyDescent="0.3">
      <c r="B20" s="20"/>
      <c r="C20" s="21"/>
      <c r="D20" s="21"/>
      <c r="E20" s="258" t="s">
        <v>3</v>
      </c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  <c r="AA20" s="255"/>
      <c r="AB20" s="255"/>
      <c r="AC20" s="255"/>
      <c r="AD20" s="255"/>
      <c r="AE20" s="255"/>
      <c r="AF20" s="255"/>
      <c r="AG20" s="255"/>
      <c r="AH20" s="255"/>
      <c r="AI20" s="255"/>
      <c r="AJ20" s="255"/>
      <c r="AK20" s="255"/>
      <c r="AL20" s="255"/>
      <c r="AM20" s="255"/>
      <c r="AN20" s="255"/>
      <c r="AO20" s="21"/>
      <c r="AP20" s="21"/>
      <c r="AQ20" s="23"/>
      <c r="BE20" s="228"/>
      <c r="BS20" s="16" t="s">
        <v>4</v>
      </c>
    </row>
    <row r="21" spans="2:71" ht="6.95" customHeight="1" x14ac:dyDescent="0.3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3"/>
      <c r="BE21" s="228"/>
    </row>
    <row r="22" spans="2:71" ht="6.95" customHeight="1" x14ac:dyDescent="0.3">
      <c r="B22" s="20"/>
      <c r="C22" s="21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21"/>
      <c r="AQ22" s="23"/>
      <c r="BE22" s="228"/>
    </row>
    <row r="23" spans="2:71" s="1" customFormat="1" ht="25.9" customHeight="1" x14ac:dyDescent="0.3">
      <c r="B23" s="33"/>
      <c r="C23" s="34"/>
      <c r="D23" s="35" t="s">
        <v>37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259">
        <f>ROUND(AG51,2)</f>
        <v>0</v>
      </c>
      <c r="AL23" s="260"/>
      <c r="AM23" s="260"/>
      <c r="AN23" s="260"/>
      <c r="AO23" s="260"/>
      <c r="AP23" s="34"/>
      <c r="AQ23" s="37"/>
      <c r="BE23" s="235"/>
    </row>
    <row r="24" spans="2:71" s="1" customFormat="1" ht="6.95" customHeight="1" x14ac:dyDescent="0.3"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7"/>
      <c r="BE24" s="235"/>
    </row>
    <row r="25" spans="2:71" s="1" customFormat="1" x14ac:dyDescent="0.3"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261" t="s">
        <v>38</v>
      </c>
      <c r="M25" s="240"/>
      <c r="N25" s="240"/>
      <c r="O25" s="240"/>
      <c r="P25" s="34"/>
      <c r="Q25" s="34"/>
      <c r="R25" s="34"/>
      <c r="S25" s="34"/>
      <c r="T25" s="34"/>
      <c r="U25" s="34"/>
      <c r="V25" s="34"/>
      <c r="W25" s="261" t="s">
        <v>39</v>
      </c>
      <c r="X25" s="240"/>
      <c r="Y25" s="240"/>
      <c r="Z25" s="240"/>
      <c r="AA25" s="240"/>
      <c r="AB25" s="240"/>
      <c r="AC25" s="240"/>
      <c r="AD25" s="240"/>
      <c r="AE25" s="240"/>
      <c r="AF25" s="34"/>
      <c r="AG25" s="34"/>
      <c r="AH25" s="34"/>
      <c r="AI25" s="34"/>
      <c r="AJ25" s="34"/>
      <c r="AK25" s="261" t="s">
        <v>40</v>
      </c>
      <c r="AL25" s="240"/>
      <c r="AM25" s="240"/>
      <c r="AN25" s="240"/>
      <c r="AO25" s="240"/>
      <c r="AP25" s="34"/>
      <c r="AQ25" s="37"/>
      <c r="BE25" s="235"/>
    </row>
    <row r="26" spans="2:71" s="2" customFormat="1" ht="14.45" customHeight="1" x14ac:dyDescent="0.3">
      <c r="B26" s="39"/>
      <c r="C26" s="40"/>
      <c r="D26" s="41" t="s">
        <v>41</v>
      </c>
      <c r="E26" s="40"/>
      <c r="F26" s="41" t="s">
        <v>42</v>
      </c>
      <c r="G26" s="40"/>
      <c r="H26" s="40"/>
      <c r="I26" s="40"/>
      <c r="J26" s="40"/>
      <c r="K26" s="40"/>
      <c r="L26" s="245">
        <v>0.21</v>
      </c>
      <c r="M26" s="246"/>
      <c r="N26" s="246"/>
      <c r="O26" s="246"/>
      <c r="P26" s="40"/>
      <c r="Q26" s="40"/>
      <c r="R26" s="40"/>
      <c r="S26" s="40"/>
      <c r="T26" s="40"/>
      <c r="U26" s="40"/>
      <c r="V26" s="40"/>
      <c r="W26" s="247">
        <f>ROUND(AZ51,2)</f>
        <v>0</v>
      </c>
      <c r="X26" s="246"/>
      <c r="Y26" s="246"/>
      <c r="Z26" s="246"/>
      <c r="AA26" s="246"/>
      <c r="AB26" s="246"/>
      <c r="AC26" s="246"/>
      <c r="AD26" s="246"/>
      <c r="AE26" s="246"/>
      <c r="AF26" s="40"/>
      <c r="AG26" s="40"/>
      <c r="AH26" s="40"/>
      <c r="AI26" s="40"/>
      <c r="AJ26" s="40"/>
      <c r="AK26" s="247">
        <f>ROUND(AV51,2)</f>
        <v>0</v>
      </c>
      <c r="AL26" s="246"/>
      <c r="AM26" s="246"/>
      <c r="AN26" s="246"/>
      <c r="AO26" s="246"/>
      <c r="AP26" s="40"/>
      <c r="AQ26" s="42"/>
      <c r="BE26" s="253"/>
    </row>
    <row r="27" spans="2:71" s="2" customFormat="1" ht="14.45" customHeight="1" x14ac:dyDescent="0.3">
      <c r="B27" s="39"/>
      <c r="C27" s="40"/>
      <c r="D27" s="40"/>
      <c r="E27" s="40"/>
      <c r="F27" s="41" t="s">
        <v>43</v>
      </c>
      <c r="G27" s="40"/>
      <c r="H27" s="40"/>
      <c r="I27" s="40"/>
      <c r="J27" s="40"/>
      <c r="K27" s="40"/>
      <c r="L27" s="245">
        <v>0.15</v>
      </c>
      <c r="M27" s="246"/>
      <c r="N27" s="246"/>
      <c r="O27" s="246"/>
      <c r="P27" s="40"/>
      <c r="Q27" s="40"/>
      <c r="R27" s="40"/>
      <c r="S27" s="40"/>
      <c r="T27" s="40"/>
      <c r="U27" s="40"/>
      <c r="V27" s="40"/>
      <c r="W27" s="247">
        <f>ROUND(BA51,2)</f>
        <v>0</v>
      </c>
      <c r="X27" s="246"/>
      <c r="Y27" s="246"/>
      <c r="Z27" s="246"/>
      <c r="AA27" s="246"/>
      <c r="AB27" s="246"/>
      <c r="AC27" s="246"/>
      <c r="AD27" s="246"/>
      <c r="AE27" s="246"/>
      <c r="AF27" s="40"/>
      <c r="AG27" s="40"/>
      <c r="AH27" s="40"/>
      <c r="AI27" s="40"/>
      <c r="AJ27" s="40"/>
      <c r="AK27" s="247">
        <f>ROUND(AW51,2)</f>
        <v>0</v>
      </c>
      <c r="AL27" s="246"/>
      <c r="AM27" s="246"/>
      <c r="AN27" s="246"/>
      <c r="AO27" s="246"/>
      <c r="AP27" s="40"/>
      <c r="AQ27" s="42"/>
      <c r="BE27" s="253"/>
    </row>
    <row r="28" spans="2:71" s="2" customFormat="1" ht="14.45" hidden="1" customHeight="1" x14ac:dyDescent="0.3">
      <c r="B28" s="39"/>
      <c r="C28" s="40"/>
      <c r="D28" s="40"/>
      <c r="E28" s="40"/>
      <c r="F28" s="41" t="s">
        <v>44</v>
      </c>
      <c r="G28" s="40"/>
      <c r="H28" s="40"/>
      <c r="I28" s="40"/>
      <c r="J28" s="40"/>
      <c r="K28" s="40"/>
      <c r="L28" s="245">
        <v>0.21</v>
      </c>
      <c r="M28" s="246"/>
      <c r="N28" s="246"/>
      <c r="O28" s="246"/>
      <c r="P28" s="40"/>
      <c r="Q28" s="40"/>
      <c r="R28" s="40"/>
      <c r="S28" s="40"/>
      <c r="T28" s="40"/>
      <c r="U28" s="40"/>
      <c r="V28" s="40"/>
      <c r="W28" s="247">
        <f>ROUND(BB51,2)</f>
        <v>0</v>
      </c>
      <c r="X28" s="246"/>
      <c r="Y28" s="246"/>
      <c r="Z28" s="246"/>
      <c r="AA28" s="246"/>
      <c r="AB28" s="246"/>
      <c r="AC28" s="246"/>
      <c r="AD28" s="246"/>
      <c r="AE28" s="246"/>
      <c r="AF28" s="40"/>
      <c r="AG28" s="40"/>
      <c r="AH28" s="40"/>
      <c r="AI28" s="40"/>
      <c r="AJ28" s="40"/>
      <c r="AK28" s="247">
        <v>0</v>
      </c>
      <c r="AL28" s="246"/>
      <c r="AM28" s="246"/>
      <c r="AN28" s="246"/>
      <c r="AO28" s="246"/>
      <c r="AP28" s="40"/>
      <c r="AQ28" s="42"/>
      <c r="BE28" s="253"/>
    </row>
    <row r="29" spans="2:71" s="2" customFormat="1" ht="14.45" hidden="1" customHeight="1" x14ac:dyDescent="0.3">
      <c r="B29" s="39"/>
      <c r="C29" s="40"/>
      <c r="D29" s="40"/>
      <c r="E29" s="40"/>
      <c r="F29" s="41" t="s">
        <v>45</v>
      </c>
      <c r="G29" s="40"/>
      <c r="H29" s="40"/>
      <c r="I29" s="40"/>
      <c r="J29" s="40"/>
      <c r="K29" s="40"/>
      <c r="L29" s="245">
        <v>0.15</v>
      </c>
      <c r="M29" s="246"/>
      <c r="N29" s="246"/>
      <c r="O29" s="246"/>
      <c r="P29" s="40"/>
      <c r="Q29" s="40"/>
      <c r="R29" s="40"/>
      <c r="S29" s="40"/>
      <c r="T29" s="40"/>
      <c r="U29" s="40"/>
      <c r="V29" s="40"/>
      <c r="W29" s="247">
        <f>ROUND(BC51,2)</f>
        <v>0</v>
      </c>
      <c r="X29" s="246"/>
      <c r="Y29" s="246"/>
      <c r="Z29" s="246"/>
      <c r="AA29" s="246"/>
      <c r="AB29" s="246"/>
      <c r="AC29" s="246"/>
      <c r="AD29" s="246"/>
      <c r="AE29" s="246"/>
      <c r="AF29" s="40"/>
      <c r="AG29" s="40"/>
      <c r="AH29" s="40"/>
      <c r="AI29" s="40"/>
      <c r="AJ29" s="40"/>
      <c r="AK29" s="247">
        <v>0</v>
      </c>
      <c r="AL29" s="246"/>
      <c r="AM29" s="246"/>
      <c r="AN29" s="246"/>
      <c r="AO29" s="246"/>
      <c r="AP29" s="40"/>
      <c r="AQ29" s="42"/>
      <c r="BE29" s="253"/>
    </row>
    <row r="30" spans="2:71" s="2" customFormat="1" ht="14.45" hidden="1" customHeight="1" x14ac:dyDescent="0.3">
      <c r="B30" s="39"/>
      <c r="C30" s="40"/>
      <c r="D30" s="40"/>
      <c r="E30" s="40"/>
      <c r="F30" s="41" t="s">
        <v>46</v>
      </c>
      <c r="G30" s="40"/>
      <c r="H30" s="40"/>
      <c r="I30" s="40"/>
      <c r="J30" s="40"/>
      <c r="K30" s="40"/>
      <c r="L30" s="245">
        <v>0</v>
      </c>
      <c r="M30" s="246"/>
      <c r="N30" s="246"/>
      <c r="O30" s="246"/>
      <c r="P30" s="40"/>
      <c r="Q30" s="40"/>
      <c r="R30" s="40"/>
      <c r="S30" s="40"/>
      <c r="T30" s="40"/>
      <c r="U30" s="40"/>
      <c r="V30" s="40"/>
      <c r="W30" s="247">
        <f>ROUND(BD51,2)</f>
        <v>0</v>
      </c>
      <c r="X30" s="246"/>
      <c r="Y30" s="246"/>
      <c r="Z30" s="246"/>
      <c r="AA30" s="246"/>
      <c r="AB30" s="246"/>
      <c r="AC30" s="246"/>
      <c r="AD30" s="246"/>
      <c r="AE30" s="246"/>
      <c r="AF30" s="40"/>
      <c r="AG30" s="40"/>
      <c r="AH30" s="40"/>
      <c r="AI30" s="40"/>
      <c r="AJ30" s="40"/>
      <c r="AK30" s="247">
        <v>0</v>
      </c>
      <c r="AL30" s="246"/>
      <c r="AM30" s="246"/>
      <c r="AN30" s="246"/>
      <c r="AO30" s="246"/>
      <c r="AP30" s="40"/>
      <c r="AQ30" s="42"/>
      <c r="BE30" s="253"/>
    </row>
    <row r="31" spans="2:71" s="1" customFormat="1" ht="6.95" customHeight="1" x14ac:dyDescent="0.3"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7"/>
      <c r="BE31" s="235"/>
    </row>
    <row r="32" spans="2:71" s="1" customFormat="1" ht="25.9" customHeight="1" x14ac:dyDescent="0.3">
      <c r="B32" s="33"/>
      <c r="C32" s="43"/>
      <c r="D32" s="44" t="s">
        <v>47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 t="s">
        <v>48</v>
      </c>
      <c r="U32" s="45"/>
      <c r="V32" s="45"/>
      <c r="W32" s="45"/>
      <c r="X32" s="248" t="s">
        <v>49</v>
      </c>
      <c r="Y32" s="249"/>
      <c r="Z32" s="249"/>
      <c r="AA32" s="249"/>
      <c r="AB32" s="249"/>
      <c r="AC32" s="45"/>
      <c r="AD32" s="45"/>
      <c r="AE32" s="45"/>
      <c r="AF32" s="45"/>
      <c r="AG32" s="45"/>
      <c r="AH32" s="45"/>
      <c r="AI32" s="45"/>
      <c r="AJ32" s="45"/>
      <c r="AK32" s="250">
        <f>SUM(AK23:AK30)</f>
        <v>0</v>
      </c>
      <c r="AL32" s="249"/>
      <c r="AM32" s="249"/>
      <c r="AN32" s="249"/>
      <c r="AO32" s="251"/>
      <c r="AP32" s="43"/>
      <c r="AQ32" s="47"/>
      <c r="BE32" s="235"/>
    </row>
    <row r="33" spans="2:56" s="1" customFormat="1" ht="6.95" customHeight="1" x14ac:dyDescent="0.3"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7"/>
    </row>
    <row r="34" spans="2:56" s="1" customFormat="1" ht="6.95" customHeigh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50"/>
    </row>
    <row r="38" spans="2:56" s="1" customFormat="1" ht="6.95" customHeight="1" x14ac:dyDescent="0.3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33"/>
    </row>
    <row r="39" spans="2:56" s="1" customFormat="1" ht="36.950000000000003" customHeight="1" x14ac:dyDescent="0.3">
      <c r="B39" s="33"/>
      <c r="C39" s="53" t="s">
        <v>50</v>
      </c>
      <c r="AR39" s="33"/>
    </row>
    <row r="40" spans="2:56" s="1" customFormat="1" ht="6.95" customHeight="1" x14ac:dyDescent="0.3">
      <c r="B40" s="33"/>
      <c r="AR40" s="33"/>
    </row>
    <row r="41" spans="2:56" s="3" customFormat="1" ht="14.45" customHeight="1" x14ac:dyDescent="0.3">
      <c r="B41" s="54"/>
      <c r="C41" s="55" t="s">
        <v>14</v>
      </c>
      <c r="L41" s="3" t="str">
        <f>K5</f>
        <v>400/15-1</v>
      </c>
      <c r="AR41" s="54"/>
    </row>
    <row r="42" spans="2:56" s="4" customFormat="1" ht="36.950000000000003" customHeight="1" x14ac:dyDescent="0.3">
      <c r="B42" s="56"/>
      <c r="C42" s="57" t="s">
        <v>17</v>
      </c>
      <c r="L42" s="232" t="str">
        <f>K6</f>
        <v>Oprava chodníku v ulici Přeloučská</v>
      </c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3"/>
      <c r="AL42" s="233"/>
      <c r="AM42" s="233"/>
      <c r="AN42" s="233"/>
      <c r="AO42" s="233"/>
      <c r="AR42" s="56"/>
    </row>
    <row r="43" spans="2:56" s="1" customFormat="1" ht="6.95" customHeight="1" x14ac:dyDescent="0.3">
      <c r="B43" s="33"/>
      <c r="AR43" s="33"/>
    </row>
    <row r="44" spans="2:56" s="1" customFormat="1" ht="15" x14ac:dyDescent="0.3">
      <c r="B44" s="33"/>
      <c r="C44" s="55" t="s">
        <v>23</v>
      </c>
      <c r="L44" s="58" t="str">
        <f>IF(K8="","",K8)</f>
        <v xml:space="preserve"> </v>
      </c>
      <c r="AI44" s="55" t="s">
        <v>25</v>
      </c>
      <c r="AM44" s="234" t="str">
        <f>IF(AN8= "","",AN8)</f>
        <v>21.06.2016</v>
      </c>
      <c r="AN44" s="235"/>
      <c r="AR44" s="33"/>
    </row>
    <row r="45" spans="2:56" s="1" customFormat="1" ht="6.95" customHeight="1" x14ac:dyDescent="0.3">
      <c r="B45" s="33"/>
      <c r="AR45" s="33"/>
    </row>
    <row r="46" spans="2:56" s="1" customFormat="1" ht="15" x14ac:dyDescent="0.3">
      <c r="B46" s="33"/>
      <c r="C46" s="55" t="s">
        <v>29</v>
      </c>
      <c r="L46" s="3" t="str">
        <f>IF(E11= "","",E11)</f>
        <v xml:space="preserve"> </v>
      </c>
      <c r="AI46" s="55" t="s">
        <v>34</v>
      </c>
      <c r="AM46" s="236" t="str">
        <f>IF(E17="","",E17)</f>
        <v xml:space="preserve"> </v>
      </c>
      <c r="AN46" s="235"/>
      <c r="AO46" s="235"/>
      <c r="AP46" s="235"/>
      <c r="AR46" s="33"/>
      <c r="AS46" s="237" t="s">
        <v>51</v>
      </c>
      <c r="AT46" s="238"/>
      <c r="AU46" s="60"/>
      <c r="AV46" s="60"/>
      <c r="AW46" s="60"/>
      <c r="AX46" s="60"/>
      <c r="AY46" s="60"/>
      <c r="AZ46" s="60"/>
      <c r="BA46" s="60"/>
      <c r="BB46" s="60"/>
      <c r="BC46" s="60"/>
      <c r="BD46" s="61"/>
    </row>
    <row r="47" spans="2:56" s="1" customFormat="1" ht="15" x14ac:dyDescent="0.3">
      <c r="B47" s="33"/>
      <c r="C47" s="55" t="s">
        <v>32</v>
      </c>
      <c r="L47" s="3" t="str">
        <f>IF(E14= "Vyplň údaj","",E14)</f>
        <v/>
      </c>
      <c r="AR47" s="33"/>
      <c r="AS47" s="239"/>
      <c r="AT47" s="240"/>
      <c r="AU47" s="34"/>
      <c r="AV47" s="34"/>
      <c r="AW47" s="34"/>
      <c r="AX47" s="34"/>
      <c r="AY47" s="34"/>
      <c r="AZ47" s="34"/>
      <c r="BA47" s="34"/>
      <c r="BB47" s="34"/>
      <c r="BC47" s="34"/>
      <c r="BD47" s="63"/>
    </row>
    <row r="48" spans="2:56" s="1" customFormat="1" ht="10.9" customHeight="1" x14ac:dyDescent="0.3">
      <c r="B48" s="33"/>
      <c r="AR48" s="33"/>
      <c r="AS48" s="239"/>
      <c r="AT48" s="240"/>
      <c r="AU48" s="34"/>
      <c r="AV48" s="34"/>
      <c r="AW48" s="34"/>
      <c r="AX48" s="34"/>
      <c r="AY48" s="34"/>
      <c r="AZ48" s="34"/>
      <c r="BA48" s="34"/>
      <c r="BB48" s="34"/>
      <c r="BC48" s="34"/>
      <c r="BD48" s="63"/>
    </row>
    <row r="49" spans="1:91" s="1" customFormat="1" ht="29.25" customHeight="1" x14ac:dyDescent="0.3">
      <c r="B49" s="33"/>
      <c r="C49" s="241" t="s">
        <v>52</v>
      </c>
      <c r="D49" s="242"/>
      <c r="E49" s="242"/>
      <c r="F49" s="242"/>
      <c r="G49" s="242"/>
      <c r="H49" s="64"/>
      <c r="I49" s="243" t="s">
        <v>53</v>
      </c>
      <c r="J49" s="242"/>
      <c r="K49" s="242"/>
      <c r="L49" s="242"/>
      <c r="M49" s="242"/>
      <c r="N49" s="242"/>
      <c r="O49" s="242"/>
      <c r="P49" s="242"/>
      <c r="Q49" s="242"/>
      <c r="R49" s="242"/>
      <c r="S49" s="242"/>
      <c r="T49" s="242"/>
      <c r="U49" s="242"/>
      <c r="V49" s="242"/>
      <c r="W49" s="242"/>
      <c r="X49" s="242"/>
      <c r="Y49" s="242"/>
      <c r="Z49" s="242"/>
      <c r="AA49" s="242"/>
      <c r="AB49" s="242"/>
      <c r="AC49" s="242"/>
      <c r="AD49" s="242"/>
      <c r="AE49" s="242"/>
      <c r="AF49" s="242"/>
      <c r="AG49" s="244" t="s">
        <v>54</v>
      </c>
      <c r="AH49" s="242"/>
      <c r="AI49" s="242"/>
      <c r="AJ49" s="242"/>
      <c r="AK49" s="242"/>
      <c r="AL49" s="242"/>
      <c r="AM49" s="242"/>
      <c r="AN49" s="243" t="s">
        <v>55</v>
      </c>
      <c r="AO49" s="242"/>
      <c r="AP49" s="242"/>
      <c r="AQ49" s="65" t="s">
        <v>56</v>
      </c>
      <c r="AR49" s="33"/>
      <c r="AS49" s="66" t="s">
        <v>57</v>
      </c>
      <c r="AT49" s="67" t="s">
        <v>58</v>
      </c>
      <c r="AU49" s="67" t="s">
        <v>59</v>
      </c>
      <c r="AV49" s="67" t="s">
        <v>60</v>
      </c>
      <c r="AW49" s="67" t="s">
        <v>61</v>
      </c>
      <c r="AX49" s="67" t="s">
        <v>62</v>
      </c>
      <c r="AY49" s="67" t="s">
        <v>63</v>
      </c>
      <c r="AZ49" s="67" t="s">
        <v>64</v>
      </c>
      <c r="BA49" s="67" t="s">
        <v>65</v>
      </c>
      <c r="BB49" s="67" t="s">
        <v>66</v>
      </c>
      <c r="BC49" s="67" t="s">
        <v>67</v>
      </c>
      <c r="BD49" s="68" t="s">
        <v>68</v>
      </c>
    </row>
    <row r="50" spans="1:91" s="1" customFormat="1" ht="10.9" customHeight="1" x14ac:dyDescent="0.3">
      <c r="B50" s="33"/>
      <c r="AR50" s="33"/>
      <c r="AS50" s="69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1"/>
    </row>
    <row r="51" spans="1:91" s="4" customFormat="1" ht="32.450000000000003" customHeight="1" x14ac:dyDescent="0.3">
      <c r="B51" s="56"/>
      <c r="C51" s="70" t="s">
        <v>69</v>
      </c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225">
        <f>ROUND(SUM(AG52:AG53),2)</f>
        <v>0</v>
      </c>
      <c r="AH51" s="225"/>
      <c r="AI51" s="225"/>
      <c r="AJ51" s="225"/>
      <c r="AK51" s="225"/>
      <c r="AL51" s="225"/>
      <c r="AM51" s="225"/>
      <c r="AN51" s="226">
        <f>SUM(AG51,AT51)</f>
        <v>0</v>
      </c>
      <c r="AO51" s="226"/>
      <c r="AP51" s="226"/>
      <c r="AQ51" s="72" t="s">
        <v>3</v>
      </c>
      <c r="AR51" s="56"/>
      <c r="AS51" s="73">
        <f>ROUND(SUM(AS52:AS53),2)</f>
        <v>0</v>
      </c>
      <c r="AT51" s="74">
        <f>ROUND(SUM(AV51:AW51),2)</f>
        <v>0</v>
      </c>
      <c r="AU51" s="75">
        <f>ROUND(SUM(AU52:AU53),5)</f>
        <v>0</v>
      </c>
      <c r="AV51" s="74">
        <f>ROUND(AZ51*L26,2)</f>
        <v>0</v>
      </c>
      <c r="AW51" s="74">
        <f>ROUND(BA51*L27,2)</f>
        <v>0</v>
      </c>
      <c r="AX51" s="74">
        <f>ROUND(BB51*L26,2)</f>
        <v>0</v>
      </c>
      <c r="AY51" s="74">
        <f>ROUND(BC51*L27,2)</f>
        <v>0</v>
      </c>
      <c r="AZ51" s="74">
        <f>ROUND(SUM(AZ52:AZ53),2)</f>
        <v>0</v>
      </c>
      <c r="BA51" s="74">
        <f>ROUND(SUM(BA52:BA53),2)</f>
        <v>0</v>
      </c>
      <c r="BB51" s="74">
        <f>ROUND(SUM(BB52:BB53),2)</f>
        <v>0</v>
      </c>
      <c r="BC51" s="74">
        <f>ROUND(SUM(BC52:BC53),2)</f>
        <v>0</v>
      </c>
      <c r="BD51" s="76">
        <f>ROUND(SUM(BD52:BD53),2)</f>
        <v>0</v>
      </c>
      <c r="BS51" s="57" t="s">
        <v>70</v>
      </c>
      <c r="BT51" s="57" t="s">
        <v>71</v>
      </c>
      <c r="BU51" s="77" t="s">
        <v>72</v>
      </c>
      <c r="BV51" s="57" t="s">
        <v>73</v>
      </c>
      <c r="BW51" s="57" t="s">
        <v>5</v>
      </c>
      <c r="BX51" s="57" t="s">
        <v>74</v>
      </c>
      <c r="CL51" s="57" t="s">
        <v>3</v>
      </c>
    </row>
    <row r="52" spans="1:91" s="5" customFormat="1" ht="37.5" customHeight="1" x14ac:dyDescent="0.3">
      <c r="A52" s="217" t="s">
        <v>311</v>
      </c>
      <c r="B52" s="78"/>
      <c r="C52" s="79"/>
      <c r="D52" s="231" t="s">
        <v>75</v>
      </c>
      <c r="E52" s="230"/>
      <c r="F52" s="230"/>
      <c r="G52" s="230"/>
      <c r="H52" s="230"/>
      <c r="I52" s="80"/>
      <c r="J52" s="231" t="s">
        <v>76</v>
      </c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230"/>
      <c r="AB52" s="230"/>
      <c r="AC52" s="230"/>
      <c r="AD52" s="230"/>
      <c r="AE52" s="230"/>
      <c r="AF52" s="230"/>
      <c r="AG52" s="229">
        <f>'400-15-1-0 - Vedlejší a o...'!J27</f>
        <v>0</v>
      </c>
      <c r="AH52" s="230"/>
      <c r="AI52" s="230"/>
      <c r="AJ52" s="230"/>
      <c r="AK52" s="230"/>
      <c r="AL52" s="230"/>
      <c r="AM52" s="230"/>
      <c r="AN52" s="229">
        <f>SUM(AG52,AT52)</f>
        <v>0</v>
      </c>
      <c r="AO52" s="230"/>
      <c r="AP52" s="230"/>
      <c r="AQ52" s="81" t="s">
        <v>77</v>
      </c>
      <c r="AR52" s="78"/>
      <c r="AS52" s="82">
        <v>0</v>
      </c>
      <c r="AT52" s="83">
        <f>ROUND(SUM(AV52:AW52),2)</f>
        <v>0</v>
      </c>
      <c r="AU52" s="84">
        <f>'400-15-1-0 - Vedlejší a o...'!P80</f>
        <v>0</v>
      </c>
      <c r="AV52" s="83">
        <f>'400-15-1-0 - Vedlejší a o...'!J30</f>
        <v>0</v>
      </c>
      <c r="AW52" s="83">
        <f>'400-15-1-0 - Vedlejší a o...'!J31</f>
        <v>0</v>
      </c>
      <c r="AX52" s="83">
        <f>'400-15-1-0 - Vedlejší a o...'!J32</f>
        <v>0</v>
      </c>
      <c r="AY52" s="83">
        <f>'400-15-1-0 - Vedlejší a o...'!J33</f>
        <v>0</v>
      </c>
      <c r="AZ52" s="83">
        <f>'400-15-1-0 - Vedlejší a o...'!F30</f>
        <v>0</v>
      </c>
      <c r="BA52" s="83">
        <f>'400-15-1-0 - Vedlejší a o...'!F31</f>
        <v>0</v>
      </c>
      <c r="BB52" s="83">
        <f>'400-15-1-0 - Vedlejší a o...'!F32</f>
        <v>0</v>
      </c>
      <c r="BC52" s="83">
        <f>'400-15-1-0 - Vedlejší a o...'!F33</f>
        <v>0</v>
      </c>
      <c r="BD52" s="85">
        <f>'400-15-1-0 - Vedlejší a o...'!F34</f>
        <v>0</v>
      </c>
      <c r="BT52" s="86" t="s">
        <v>22</v>
      </c>
      <c r="BV52" s="86" t="s">
        <v>73</v>
      </c>
      <c r="BW52" s="86" t="s">
        <v>78</v>
      </c>
      <c r="BX52" s="86" t="s">
        <v>5</v>
      </c>
      <c r="CL52" s="86" t="s">
        <v>3</v>
      </c>
      <c r="CM52" s="86" t="s">
        <v>79</v>
      </c>
    </row>
    <row r="53" spans="1:91" s="5" customFormat="1" ht="37.5" customHeight="1" x14ac:dyDescent="0.3">
      <c r="A53" s="217" t="s">
        <v>311</v>
      </c>
      <c r="B53" s="78"/>
      <c r="C53" s="79"/>
      <c r="D53" s="231" t="s">
        <v>80</v>
      </c>
      <c r="E53" s="230"/>
      <c r="F53" s="230"/>
      <c r="G53" s="230"/>
      <c r="H53" s="230"/>
      <c r="I53" s="80"/>
      <c r="J53" s="231" t="s">
        <v>81</v>
      </c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  <c r="AA53" s="230"/>
      <c r="AB53" s="230"/>
      <c r="AC53" s="230"/>
      <c r="AD53" s="230"/>
      <c r="AE53" s="230"/>
      <c r="AF53" s="230"/>
      <c r="AG53" s="229">
        <f>'400-15-1-1 - SO 101 Oprav...'!J27</f>
        <v>0</v>
      </c>
      <c r="AH53" s="230"/>
      <c r="AI53" s="230"/>
      <c r="AJ53" s="230"/>
      <c r="AK53" s="230"/>
      <c r="AL53" s="230"/>
      <c r="AM53" s="230"/>
      <c r="AN53" s="229">
        <f>SUM(AG53,AT53)</f>
        <v>0</v>
      </c>
      <c r="AO53" s="230"/>
      <c r="AP53" s="230"/>
      <c r="AQ53" s="81" t="s">
        <v>77</v>
      </c>
      <c r="AR53" s="78"/>
      <c r="AS53" s="87">
        <v>0</v>
      </c>
      <c r="AT53" s="88">
        <f>ROUND(SUM(AV53:AW53),2)</f>
        <v>0</v>
      </c>
      <c r="AU53" s="89">
        <f>'400-15-1-1 - SO 101 Oprav...'!P82</f>
        <v>0</v>
      </c>
      <c r="AV53" s="88">
        <f>'400-15-1-1 - SO 101 Oprav...'!J30</f>
        <v>0</v>
      </c>
      <c r="AW53" s="88">
        <f>'400-15-1-1 - SO 101 Oprav...'!J31</f>
        <v>0</v>
      </c>
      <c r="AX53" s="88">
        <f>'400-15-1-1 - SO 101 Oprav...'!J32</f>
        <v>0</v>
      </c>
      <c r="AY53" s="88">
        <f>'400-15-1-1 - SO 101 Oprav...'!J33</f>
        <v>0</v>
      </c>
      <c r="AZ53" s="88">
        <f>'400-15-1-1 - SO 101 Oprav...'!F30</f>
        <v>0</v>
      </c>
      <c r="BA53" s="88">
        <f>'400-15-1-1 - SO 101 Oprav...'!F31</f>
        <v>0</v>
      </c>
      <c r="BB53" s="88">
        <f>'400-15-1-1 - SO 101 Oprav...'!F32</f>
        <v>0</v>
      </c>
      <c r="BC53" s="88">
        <f>'400-15-1-1 - SO 101 Oprav...'!F33</f>
        <v>0</v>
      </c>
      <c r="BD53" s="90">
        <f>'400-15-1-1 - SO 101 Oprav...'!F34</f>
        <v>0</v>
      </c>
      <c r="BT53" s="86" t="s">
        <v>22</v>
      </c>
      <c r="BV53" s="86" t="s">
        <v>73</v>
      </c>
      <c r="BW53" s="86" t="s">
        <v>82</v>
      </c>
      <c r="BX53" s="86" t="s">
        <v>5</v>
      </c>
      <c r="CL53" s="86" t="s">
        <v>3</v>
      </c>
      <c r="CM53" s="86" t="s">
        <v>79</v>
      </c>
    </row>
    <row r="54" spans="1:91" s="1" customFormat="1" ht="30" customHeight="1" x14ac:dyDescent="0.3">
      <c r="B54" s="33"/>
      <c r="AR54" s="33"/>
    </row>
    <row r="55" spans="1:91" s="1" customFormat="1" ht="6.95" customHeight="1" x14ac:dyDescent="0.3">
      <c r="B55" s="48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33"/>
    </row>
  </sheetData>
  <mergeCells count="45">
    <mergeCell ref="L28:O28"/>
    <mergeCell ref="L26:O26"/>
    <mergeCell ref="W26:AE26"/>
    <mergeCell ref="AK26:AO26"/>
    <mergeCell ref="L27:O27"/>
    <mergeCell ref="W27:AE27"/>
    <mergeCell ref="AK27:AO27"/>
    <mergeCell ref="K6:AO6"/>
    <mergeCell ref="E14:AJ14"/>
    <mergeCell ref="E20:AN20"/>
    <mergeCell ref="AK23:AO23"/>
    <mergeCell ref="L25:O25"/>
    <mergeCell ref="W25:AE25"/>
    <mergeCell ref="AK25:AO25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W28:AE28"/>
    <mergeCell ref="AK28:AO28"/>
    <mergeCell ref="L29:O29"/>
    <mergeCell ref="W29:AE29"/>
    <mergeCell ref="AK29:AO29"/>
    <mergeCell ref="BE5:BE32"/>
    <mergeCell ref="K5:AO5"/>
  </mergeCells>
  <hyperlinks>
    <hyperlink ref="K1:S1" location="C2" tooltip="Rekapitulace stavby" display="1) Rekapitulace stavby"/>
    <hyperlink ref="W1:AI1" location="C51" tooltip="Rekapitulace objektů stavby a soupisů prací" display="2) Rekapitulace objektů stavby a soupisů prací"/>
    <hyperlink ref="A52" location="'400-15-1-0 - Vedlejší a o...'!C2" tooltip="400-15-1-0 - Vedlejší a o..." display="/"/>
    <hyperlink ref="A53" location="'400-15-1-1 - SO 101 Oprav...'!C2" tooltip="400-15-1-1 - SO 101 Oprav..." display="/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92"/>
  <sheetViews>
    <sheetView showGridLines="0" tabSelected="1" workbookViewId="0">
      <pane ySplit="1" topLeftCell="A2" activePane="bottomLeft" state="frozen"/>
      <selection pane="bottomLeft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14"/>
      <c r="B1" s="219"/>
      <c r="C1" s="219"/>
      <c r="D1" s="218" t="s">
        <v>1</v>
      </c>
      <c r="E1" s="219"/>
      <c r="F1" s="220" t="s">
        <v>312</v>
      </c>
      <c r="G1" s="263" t="s">
        <v>313</v>
      </c>
      <c r="H1" s="263"/>
      <c r="I1" s="224"/>
      <c r="J1" s="220" t="s">
        <v>314</v>
      </c>
      <c r="K1" s="218" t="s">
        <v>83</v>
      </c>
      <c r="L1" s="220" t="s">
        <v>315</v>
      </c>
      <c r="M1" s="220"/>
      <c r="N1" s="220"/>
      <c r="O1" s="220"/>
      <c r="P1" s="220"/>
      <c r="Q1" s="220"/>
      <c r="R1" s="220"/>
      <c r="S1" s="220"/>
      <c r="T1" s="220"/>
      <c r="U1" s="216"/>
      <c r="V1" s="21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</row>
    <row r="2" spans="1:70" ht="36.950000000000003" customHeight="1" x14ac:dyDescent="0.3">
      <c r="L2" s="227" t="s">
        <v>6</v>
      </c>
      <c r="M2" s="228"/>
      <c r="N2" s="228"/>
      <c r="O2" s="228"/>
      <c r="P2" s="228"/>
      <c r="Q2" s="228"/>
      <c r="R2" s="228"/>
      <c r="S2" s="228"/>
      <c r="T2" s="228"/>
      <c r="U2" s="228"/>
      <c r="V2" s="228"/>
      <c r="AT2" s="16" t="s">
        <v>78</v>
      </c>
    </row>
    <row r="3" spans="1:70" ht="6.95" customHeight="1" x14ac:dyDescent="0.3">
      <c r="B3" s="17"/>
      <c r="C3" s="18"/>
      <c r="D3" s="18"/>
      <c r="E3" s="18"/>
      <c r="F3" s="18"/>
      <c r="G3" s="18"/>
      <c r="H3" s="18"/>
      <c r="I3" s="92"/>
      <c r="J3" s="18"/>
      <c r="K3" s="19"/>
      <c r="AT3" s="16" t="s">
        <v>79</v>
      </c>
    </row>
    <row r="4" spans="1:70" ht="36.950000000000003" customHeight="1" x14ac:dyDescent="0.3">
      <c r="B4" s="20"/>
      <c r="C4" s="21"/>
      <c r="D4" s="22" t="s">
        <v>84</v>
      </c>
      <c r="E4" s="21"/>
      <c r="F4" s="21"/>
      <c r="G4" s="21"/>
      <c r="H4" s="21"/>
      <c r="I4" s="93"/>
      <c r="J4" s="21"/>
      <c r="K4" s="23"/>
      <c r="M4" s="24" t="s">
        <v>11</v>
      </c>
      <c r="AT4" s="16" t="s">
        <v>4</v>
      </c>
    </row>
    <row r="5" spans="1:70" ht="6.95" customHeight="1" x14ac:dyDescent="0.3">
      <c r="B5" s="20"/>
      <c r="C5" s="21"/>
      <c r="D5" s="21"/>
      <c r="E5" s="21"/>
      <c r="F5" s="21"/>
      <c r="G5" s="21"/>
      <c r="H5" s="21"/>
      <c r="I5" s="93"/>
      <c r="J5" s="21"/>
      <c r="K5" s="23"/>
    </row>
    <row r="6" spans="1:70" ht="15" x14ac:dyDescent="0.3">
      <c r="B6" s="20"/>
      <c r="C6" s="21"/>
      <c r="D6" s="29" t="s">
        <v>17</v>
      </c>
      <c r="E6" s="21"/>
      <c r="F6" s="21"/>
      <c r="G6" s="21"/>
      <c r="H6" s="21"/>
      <c r="I6" s="93"/>
      <c r="J6" s="21"/>
      <c r="K6" s="23"/>
    </row>
    <row r="7" spans="1:70" ht="22.5" customHeight="1" x14ac:dyDescent="0.3">
      <c r="B7" s="20"/>
      <c r="C7" s="21"/>
      <c r="D7" s="21"/>
      <c r="E7" s="264" t="str">
        <f>'Rekapitulace stavby'!K6</f>
        <v>Oprava chodníku v ulici Přeloučská</v>
      </c>
      <c r="F7" s="255"/>
      <c r="G7" s="255"/>
      <c r="H7" s="255"/>
      <c r="I7" s="93"/>
      <c r="J7" s="21"/>
      <c r="K7" s="23"/>
    </row>
    <row r="8" spans="1:70" s="1" customFormat="1" ht="15" x14ac:dyDescent="0.3">
      <c r="B8" s="33"/>
      <c r="C8" s="34"/>
      <c r="D8" s="29" t="s">
        <v>85</v>
      </c>
      <c r="E8" s="34"/>
      <c r="F8" s="34"/>
      <c r="G8" s="34"/>
      <c r="H8" s="34"/>
      <c r="I8" s="94"/>
      <c r="J8" s="34"/>
      <c r="K8" s="37"/>
    </row>
    <row r="9" spans="1:70" s="1" customFormat="1" ht="36.950000000000003" customHeight="1" x14ac:dyDescent="0.3">
      <c r="B9" s="33"/>
      <c r="C9" s="34"/>
      <c r="D9" s="34"/>
      <c r="E9" s="265" t="s">
        <v>86</v>
      </c>
      <c r="F9" s="240"/>
      <c r="G9" s="240"/>
      <c r="H9" s="240"/>
      <c r="I9" s="94"/>
      <c r="J9" s="34"/>
      <c r="K9" s="37"/>
    </row>
    <row r="10" spans="1:70" s="1" customFormat="1" x14ac:dyDescent="0.3">
      <c r="B10" s="33"/>
      <c r="C10" s="34"/>
      <c r="D10" s="34"/>
      <c r="E10" s="34"/>
      <c r="F10" s="34"/>
      <c r="G10" s="34"/>
      <c r="H10" s="34"/>
      <c r="I10" s="94"/>
      <c r="J10" s="34"/>
      <c r="K10" s="37"/>
    </row>
    <row r="11" spans="1:70" s="1" customFormat="1" ht="14.45" customHeight="1" x14ac:dyDescent="0.3">
      <c r="B11" s="33"/>
      <c r="C11" s="34"/>
      <c r="D11" s="29" t="s">
        <v>20</v>
      </c>
      <c r="E11" s="34"/>
      <c r="F11" s="27" t="s">
        <v>3</v>
      </c>
      <c r="G11" s="34"/>
      <c r="H11" s="34"/>
      <c r="I11" s="95" t="s">
        <v>21</v>
      </c>
      <c r="J11" s="27" t="s">
        <v>3</v>
      </c>
      <c r="K11" s="37"/>
    </row>
    <row r="12" spans="1:70" s="1" customFormat="1" ht="14.45" customHeight="1" x14ac:dyDescent="0.3">
      <c r="B12" s="33"/>
      <c r="C12" s="34"/>
      <c r="D12" s="29" t="s">
        <v>23</v>
      </c>
      <c r="E12" s="34"/>
      <c r="F12" s="27" t="s">
        <v>24</v>
      </c>
      <c r="G12" s="34"/>
      <c r="H12" s="34"/>
      <c r="I12" s="95" t="s">
        <v>25</v>
      </c>
      <c r="J12" s="96" t="str">
        <f>'Rekapitulace stavby'!AN8</f>
        <v>21.06.2016</v>
      </c>
      <c r="K12" s="37"/>
    </row>
    <row r="13" spans="1:70" s="1" customFormat="1" ht="10.9" customHeight="1" x14ac:dyDescent="0.3">
      <c r="B13" s="33"/>
      <c r="C13" s="34"/>
      <c r="D13" s="34"/>
      <c r="E13" s="34"/>
      <c r="F13" s="34"/>
      <c r="G13" s="34"/>
      <c r="H13" s="34"/>
      <c r="I13" s="94"/>
      <c r="J13" s="34"/>
      <c r="K13" s="37"/>
    </row>
    <row r="14" spans="1:70" s="1" customFormat="1" ht="14.45" customHeight="1" x14ac:dyDescent="0.3">
      <c r="B14" s="33"/>
      <c r="C14" s="34"/>
      <c r="D14" s="29" t="s">
        <v>29</v>
      </c>
      <c r="E14" s="34"/>
      <c r="F14" s="34"/>
      <c r="G14" s="34"/>
      <c r="H14" s="34"/>
      <c r="I14" s="95" t="s">
        <v>30</v>
      </c>
      <c r="J14" s="27" t="str">
        <f>IF('Rekapitulace stavby'!AN10="","",'Rekapitulace stavby'!AN10)</f>
        <v/>
      </c>
      <c r="K14" s="37"/>
    </row>
    <row r="15" spans="1:70" s="1" customFormat="1" ht="18" customHeight="1" x14ac:dyDescent="0.3">
      <c r="B15" s="33"/>
      <c r="C15" s="34"/>
      <c r="D15" s="34"/>
      <c r="E15" s="27" t="str">
        <f>IF('Rekapitulace stavby'!E11="","",'Rekapitulace stavby'!E11)</f>
        <v xml:space="preserve"> </v>
      </c>
      <c r="F15" s="34"/>
      <c r="G15" s="34"/>
      <c r="H15" s="34"/>
      <c r="I15" s="95" t="s">
        <v>31</v>
      </c>
      <c r="J15" s="27" t="str">
        <f>IF('Rekapitulace stavby'!AN11="","",'Rekapitulace stavby'!AN11)</f>
        <v/>
      </c>
      <c r="K15" s="37"/>
    </row>
    <row r="16" spans="1:70" s="1" customFormat="1" ht="6.95" customHeight="1" x14ac:dyDescent="0.3">
      <c r="B16" s="33"/>
      <c r="C16" s="34"/>
      <c r="D16" s="34"/>
      <c r="E16" s="34"/>
      <c r="F16" s="34"/>
      <c r="G16" s="34"/>
      <c r="H16" s="34"/>
      <c r="I16" s="94"/>
      <c r="J16" s="34"/>
      <c r="K16" s="37"/>
    </row>
    <row r="17" spans="2:11" s="1" customFormat="1" ht="14.45" customHeight="1" x14ac:dyDescent="0.3">
      <c r="B17" s="33"/>
      <c r="C17" s="34"/>
      <c r="D17" s="29" t="s">
        <v>32</v>
      </c>
      <c r="E17" s="34"/>
      <c r="F17" s="34"/>
      <c r="G17" s="34"/>
      <c r="H17" s="34"/>
      <c r="I17" s="95" t="s">
        <v>30</v>
      </c>
      <c r="J17" s="27" t="str">
        <f>IF('Rekapitulace stavby'!AN13="Vyplň údaj","",IF('Rekapitulace stavby'!AN13="","",'Rekapitulace stavby'!AN13))</f>
        <v/>
      </c>
      <c r="K17" s="37"/>
    </row>
    <row r="18" spans="2:11" s="1" customFormat="1" ht="18" customHeight="1" x14ac:dyDescent="0.3">
      <c r="B18" s="33"/>
      <c r="C18" s="34"/>
      <c r="D18" s="34"/>
      <c r="E18" s="27" t="str">
        <f>IF('Rekapitulace stavby'!E14="Vyplň údaj","",IF('Rekapitulace stavby'!E14="","",'Rekapitulace stavby'!E14))</f>
        <v/>
      </c>
      <c r="F18" s="34"/>
      <c r="G18" s="34"/>
      <c r="H18" s="34"/>
      <c r="I18" s="95" t="s">
        <v>31</v>
      </c>
      <c r="J18" s="27" t="str">
        <f>IF('Rekapitulace stavby'!AN14="Vyplň údaj","",IF('Rekapitulace stavby'!AN14="","",'Rekapitulace stavby'!AN14))</f>
        <v/>
      </c>
      <c r="K18" s="37"/>
    </row>
    <row r="19" spans="2:11" s="1" customFormat="1" ht="6.95" customHeight="1" x14ac:dyDescent="0.3">
      <c r="B19" s="33"/>
      <c r="C19" s="34"/>
      <c r="D19" s="34"/>
      <c r="E19" s="34"/>
      <c r="F19" s="34"/>
      <c r="G19" s="34"/>
      <c r="H19" s="34"/>
      <c r="I19" s="94"/>
      <c r="J19" s="34"/>
      <c r="K19" s="37"/>
    </row>
    <row r="20" spans="2:11" s="1" customFormat="1" ht="14.45" customHeight="1" x14ac:dyDescent="0.3">
      <c r="B20" s="33"/>
      <c r="C20" s="34"/>
      <c r="D20" s="29" t="s">
        <v>34</v>
      </c>
      <c r="E20" s="34"/>
      <c r="F20" s="34"/>
      <c r="G20" s="34"/>
      <c r="H20" s="34"/>
      <c r="I20" s="95" t="s">
        <v>30</v>
      </c>
      <c r="J20" s="27" t="str">
        <f>IF('Rekapitulace stavby'!AN16="","",'Rekapitulace stavby'!AN16)</f>
        <v/>
      </c>
      <c r="K20" s="37"/>
    </row>
    <row r="21" spans="2:11" s="1" customFormat="1" ht="18" customHeight="1" x14ac:dyDescent="0.3">
      <c r="B21" s="33"/>
      <c r="C21" s="34"/>
      <c r="D21" s="34"/>
      <c r="E21" s="27" t="str">
        <f>IF('Rekapitulace stavby'!E17="","",'Rekapitulace stavby'!E17)</f>
        <v xml:space="preserve"> </v>
      </c>
      <c r="F21" s="34"/>
      <c r="G21" s="34"/>
      <c r="H21" s="34"/>
      <c r="I21" s="95" t="s">
        <v>31</v>
      </c>
      <c r="J21" s="27" t="str">
        <f>IF('Rekapitulace stavby'!AN17="","",'Rekapitulace stavby'!AN17)</f>
        <v/>
      </c>
      <c r="K21" s="37"/>
    </row>
    <row r="22" spans="2:11" s="1" customFormat="1" ht="6.95" customHeight="1" x14ac:dyDescent="0.3">
      <c r="B22" s="33"/>
      <c r="C22" s="34"/>
      <c r="D22" s="34"/>
      <c r="E22" s="34"/>
      <c r="F22" s="34"/>
      <c r="G22" s="34"/>
      <c r="H22" s="34"/>
      <c r="I22" s="94"/>
      <c r="J22" s="34"/>
      <c r="K22" s="37"/>
    </row>
    <row r="23" spans="2:11" s="1" customFormat="1" ht="14.45" customHeight="1" x14ac:dyDescent="0.3">
      <c r="B23" s="33"/>
      <c r="C23" s="34"/>
      <c r="D23" s="29" t="s">
        <v>36</v>
      </c>
      <c r="E23" s="34"/>
      <c r="F23" s="34"/>
      <c r="G23" s="34"/>
      <c r="H23" s="34"/>
      <c r="I23" s="94"/>
      <c r="J23" s="34"/>
      <c r="K23" s="37"/>
    </row>
    <row r="24" spans="2:11" s="6" customFormat="1" ht="22.5" customHeight="1" x14ac:dyDescent="0.3">
      <c r="B24" s="97"/>
      <c r="C24" s="98"/>
      <c r="D24" s="98"/>
      <c r="E24" s="258" t="s">
        <v>3</v>
      </c>
      <c r="F24" s="266"/>
      <c r="G24" s="266"/>
      <c r="H24" s="266"/>
      <c r="I24" s="99"/>
      <c r="J24" s="98"/>
      <c r="K24" s="100"/>
    </row>
    <row r="25" spans="2:11" s="1" customFormat="1" ht="6.95" customHeight="1" x14ac:dyDescent="0.3">
      <c r="B25" s="33"/>
      <c r="C25" s="34"/>
      <c r="D25" s="34"/>
      <c r="E25" s="34"/>
      <c r="F25" s="34"/>
      <c r="G25" s="34"/>
      <c r="H25" s="34"/>
      <c r="I25" s="94"/>
      <c r="J25" s="34"/>
      <c r="K25" s="37"/>
    </row>
    <row r="26" spans="2:11" s="1" customFormat="1" ht="6.95" customHeight="1" x14ac:dyDescent="0.3">
      <c r="B26" s="33"/>
      <c r="C26" s="34"/>
      <c r="D26" s="60"/>
      <c r="E26" s="60"/>
      <c r="F26" s="60"/>
      <c r="G26" s="60"/>
      <c r="H26" s="60"/>
      <c r="I26" s="101"/>
      <c r="J26" s="60"/>
      <c r="K26" s="102"/>
    </row>
    <row r="27" spans="2:11" s="1" customFormat="1" ht="25.35" customHeight="1" x14ac:dyDescent="0.3">
      <c r="B27" s="33"/>
      <c r="C27" s="34"/>
      <c r="D27" s="103" t="s">
        <v>37</v>
      </c>
      <c r="E27" s="34"/>
      <c r="F27" s="34"/>
      <c r="G27" s="34"/>
      <c r="H27" s="34"/>
      <c r="I27" s="94"/>
      <c r="J27" s="104">
        <f>ROUND(J80,2)</f>
        <v>0</v>
      </c>
      <c r="K27" s="37"/>
    </row>
    <row r="28" spans="2:11" s="1" customFormat="1" ht="6.95" customHeight="1" x14ac:dyDescent="0.3">
      <c r="B28" s="33"/>
      <c r="C28" s="34"/>
      <c r="D28" s="60"/>
      <c r="E28" s="60"/>
      <c r="F28" s="60"/>
      <c r="G28" s="60"/>
      <c r="H28" s="60"/>
      <c r="I28" s="101"/>
      <c r="J28" s="60"/>
      <c r="K28" s="102"/>
    </row>
    <row r="29" spans="2:11" s="1" customFormat="1" ht="14.45" customHeight="1" x14ac:dyDescent="0.3">
      <c r="B29" s="33"/>
      <c r="C29" s="34"/>
      <c r="D29" s="34"/>
      <c r="E29" s="34"/>
      <c r="F29" s="38" t="s">
        <v>39</v>
      </c>
      <c r="G29" s="34"/>
      <c r="H29" s="34"/>
      <c r="I29" s="105" t="s">
        <v>38</v>
      </c>
      <c r="J29" s="38" t="s">
        <v>40</v>
      </c>
      <c r="K29" s="37"/>
    </row>
    <row r="30" spans="2:11" s="1" customFormat="1" ht="14.45" customHeight="1" x14ac:dyDescent="0.3">
      <c r="B30" s="33"/>
      <c r="C30" s="34"/>
      <c r="D30" s="41" t="s">
        <v>41</v>
      </c>
      <c r="E30" s="41" t="s">
        <v>42</v>
      </c>
      <c r="F30" s="106">
        <f>ROUND(SUM(BE80:BE91), 2)</f>
        <v>0</v>
      </c>
      <c r="G30" s="34"/>
      <c r="H30" s="34"/>
      <c r="I30" s="107">
        <v>0.21</v>
      </c>
      <c r="J30" s="106">
        <f>ROUND(ROUND((SUM(BE80:BE91)), 2)*I30, 2)</f>
        <v>0</v>
      </c>
      <c r="K30" s="37"/>
    </row>
    <row r="31" spans="2:11" s="1" customFormat="1" ht="14.45" customHeight="1" x14ac:dyDescent="0.3">
      <c r="B31" s="33"/>
      <c r="C31" s="34"/>
      <c r="D31" s="34"/>
      <c r="E31" s="41" t="s">
        <v>43</v>
      </c>
      <c r="F31" s="106">
        <f>ROUND(SUM(BF80:BF91), 2)</f>
        <v>0</v>
      </c>
      <c r="G31" s="34"/>
      <c r="H31" s="34"/>
      <c r="I31" s="107">
        <v>0.15</v>
      </c>
      <c r="J31" s="106">
        <f>ROUND(ROUND((SUM(BF80:BF91)), 2)*I31, 2)</f>
        <v>0</v>
      </c>
      <c r="K31" s="37"/>
    </row>
    <row r="32" spans="2:11" s="1" customFormat="1" ht="14.45" hidden="1" customHeight="1" x14ac:dyDescent="0.3">
      <c r="B32" s="33"/>
      <c r="C32" s="34"/>
      <c r="D32" s="34"/>
      <c r="E32" s="41" t="s">
        <v>44</v>
      </c>
      <c r="F32" s="106">
        <f>ROUND(SUM(BG80:BG91), 2)</f>
        <v>0</v>
      </c>
      <c r="G32" s="34"/>
      <c r="H32" s="34"/>
      <c r="I32" s="107">
        <v>0.21</v>
      </c>
      <c r="J32" s="106">
        <v>0</v>
      </c>
      <c r="K32" s="37"/>
    </row>
    <row r="33" spans="2:11" s="1" customFormat="1" ht="14.45" hidden="1" customHeight="1" x14ac:dyDescent="0.3">
      <c r="B33" s="33"/>
      <c r="C33" s="34"/>
      <c r="D33" s="34"/>
      <c r="E33" s="41" t="s">
        <v>45</v>
      </c>
      <c r="F33" s="106">
        <f>ROUND(SUM(BH80:BH91), 2)</f>
        <v>0</v>
      </c>
      <c r="G33" s="34"/>
      <c r="H33" s="34"/>
      <c r="I33" s="107">
        <v>0.15</v>
      </c>
      <c r="J33" s="106">
        <v>0</v>
      </c>
      <c r="K33" s="37"/>
    </row>
    <row r="34" spans="2:11" s="1" customFormat="1" ht="14.45" hidden="1" customHeight="1" x14ac:dyDescent="0.3">
      <c r="B34" s="33"/>
      <c r="C34" s="34"/>
      <c r="D34" s="34"/>
      <c r="E34" s="41" t="s">
        <v>46</v>
      </c>
      <c r="F34" s="106">
        <f>ROUND(SUM(BI80:BI91), 2)</f>
        <v>0</v>
      </c>
      <c r="G34" s="34"/>
      <c r="H34" s="34"/>
      <c r="I34" s="107">
        <v>0</v>
      </c>
      <c r="J34" s="106">
        <v>0</v>
      </c>
      <c r="K34" s="37"/>
    </row>
    <row r="35" spans="2:11" s="1" customFormat="1" ht="6.95" customHeight="1" x14ac:dyDescent="0.3">
      <c r="B35" s="33"/>
      <c r="C35" s="34"/>
      <c r="D35" s="34"/>
      <c r="E35" s="34"/>
      <c r="F35" s="34"/>
      <c r="G35" s="34"/>
      <c r="H35" s="34"/>
      <c r="I35" s="94"/>
      <c r="J35" s="34"/>
      <c r="K35" s="37"/>
    </row>
    <row r="36" spans="2:11" s="1" customFormat="1" ht="25.35" customHeight="1" x14ac:dyDescent="0.3">
      <c r="B36" s="33"/>
      <c r="C36" s="108"/>
      <c r="D36" s="109" t="s">
        <v>47</v>
      </c>
      <c r="E36" s="64"/>
      <c r="F36" s="64"/>
      <c r="G36" s="110" t="s">
        <v>48</v>
      </c>
      <c r="H36" s="111" t="s">
        <v>49</v>
      </c>
      <c r="I36" s="112"/>
      <c r="J36" s="113">
        <f>SUM(J27:J34)</f>
        <v>0</v>
      </c>
      <c r="K36" s="114"/>
    </row>
    <row r="37" spans="2:11" s="1" customFormat="1" ht="14.45" customHeight="1" x14ac:dyDescent="0.3">
      <c r="B37" s="48"/>
      <c r="C37" s="49"/>
      <c r="D37" s="49"/>
      <c r="E37" s="49"/>
      <c r="F37" s="49"/>
      <c r="G37" s="49"/>
      <c r="H37" s="49"/>
      <c r="I37" s="115"/>
      <c r="J37" s="49"/>
      <c r="K37" s="50"/>
    </row>
    <row r="41" spans="2:11" s="1" customFormat="1" ht="6.95" customHeight="1" x14ac:dyDescent="0.3">
      <c r="B41" s="51"/>
      <c r="C41" s="52"/>
      <c r="D41" s="52"/>
      <c r="E41" s="52"/>
      <c r="F41" s="52"/>
      <c r="G41" s="52"/>
      <c r="H41" s="52"/>
      <c r="I41" s="116"/>
      <c r="J41" s="52"/>
      <c r="K41" s="117"/>
    </row>
    <row r="42" spans="2:11" s="1" customFormat="1" ht="36.950000000000003" customHeight="1" x14ac:dyDescent="0.3">
      <c r="B42" s="33"/>
      <c r="C42" s="22" t="s">
        <v>87</v>
      </c>
      <c r="D42" s="34"/>
      <c r="E42" s="34"/>
      <c r="F42" s="34"/>
      <c r="G42" s="34"/>
      <c r="H42" s="34"/>
      <c r="I42" s="94"/>
      <c r="J42" s="34"/>
      <c r="K42" s="37"/>
    </row>
    <row r="43" spans="2:11" s="1" customFormat="1" ht="6.95" customHeight="1" x14ac:dyDescent="0.3">
      <c r="B43" s="33"/>
      <c r="C43" s="34"/>
      <c r="D43" s="34"/>
      <c r="E43" s="34"/>
      <c r="F43" s="34"/>
      <c r="G43" s="34"/>
      <c r="H43" s="34"/>
      <c r="I43" s="94"/>
      <c r="J43" s="34"/>
      <c r="K43" s="37"/>
    </row>
    <row r="44" spans="2:11" s="1" customFormat="1" ht="14.45" customHeight="1" x14ac:dyDescent="0.3">
      <c r="B44" s="33"/>
      <c r="C44" s="29" t="s">
        <v>17</v>
      </c>
      <c r="D44" s="34"/>
      <c r="E44" s="34"/>
      <c r="F44" s="34"/>
      <c r="G44" s="34"/>
      <c r="H44" s="34"/>
      <c r="I44" s="94"/>
      <c r="J44" s="34"/>
      <c r="K44" s="37"/>
    </row>
    <row r="45" spans="2:11" s="1" customFormat="1" ht="22.5" customHeight="1" x14ac:dyDescent="0.3">
      <c r="B45" s="33"/>
      <c r="C45" s="34"/>
      <c r="D45" s="34"/>
      <c r="E45" s="264" t="str">
        <f>E7</f>
        <v>Oprava chodníku v ulici Přeloučská</v>
      </c>
      <c r="F45" s="240"/>
      <c r="G45" s="240"/>
      <c r="H45" s="240"/>
      <c r="I45" s="94"/>
      <c r="J45" s="34"/>
      <c r="K45" s="37"/>
    </row>
    <row r="46" spans="2:11" s="1" customFormat="1" ht="14.45" customHeight="1" x14ac:dyDescent="0.3">
      <c r="B46" s="33"/>
      <c r="C46" s="29" t="s">
        <v>85</v>
      </c>
      <c r="D46" s="34"/>
      <c r="E46" s="34"/>
      <c r="F46" s="34"/>
      <c r="G46" s="34"/>
      <c r="H46" s="34"/>
      <c r="I46" s="94"/>
      <c r="J46" s="34"/>
      <c r="K46" s="37"/>
    </row>
    <row r="47" spans="2:11" s="1" customFormat="1" ht="23.25" customHeight="1" x14ac:dyDescent="0.3">
      <c r="B47" s="33"/>
      <c r="C47" s="34"/>
      <c r="D47" s="34"/>
      <c r="E47" s="265" t="str">
        <f>E9</f>
        <v>400/15-1-0 - Vedlejší a ostatní rozpočtové náklady</v>
      </c>
      <c r="F47" s="240"/>
      <c r="G47" s="240"/>
      <c r="H47" s="240"/>
      <c r="I47" s="94"/>
      <c r="J47" s="34"/>
      <c r="K47" s="37"/>
    </row>
    <row r="48" spans="2:11" s="1" customFormat="1" ht="6.95" customHeight="1" x14ac:dyDescent="0.3">
      <c r="B48" s="33"/>
      <c r="C48" s="34"/>
      <c r="D48" s="34"/>
      <c r="E48" s="34"/>
      <c r="F48" s="34"/>
      <c r="G48" s="34"/>
      <c r="H48" s="34"/>
      <c r="I48" s="94"/>
      <c r="J48" s="34"/>
      <c r="K48" s="37"/>
    </row>
    <row r="49" spans="2:47" s="1" customFormat="1" ht="18" customHeight="1" x14ac:dyDescent="0.3">
      <c r="B49" s="33"/>
      <c r="C49" s="29" t="s">
        <v>23</v>
      </c>
      <c r="D49" s="34"/>
      <c r="E49" s="34"/>
      <c r="F49" s="27" t="str">
        <f>F12</f>
        <v xml:space="preserve"> </v>
      </c>
      <c r="G49" s="34"/>
      <c r="H49" s="34"/>
      <c r="I49" s="95" t="s">
        <v>25</v>
      </c>
      <c r="J49" s="96" t="str">
        <f>IF(J12="","",J12)</f>
        <v>21.06.2016</v>
      </c>
      <c r="K49" s="37"/>
    </row>
    <row r="50" spans="2:47" s="1" customFormat="1" ht="6.95" customHeight="1" x14ac:dyDescent="0.3">
      <c r="B50" s="33"/>
      <c r="C50" s="34"/>
      <c r="D50" s="34"/>
      <c r="E50" s="34"/>
      <c r="F50" s="34"/>
      <c r="G50" s="34"/>
      <c r="H50" s="34"/>
      <c r="I50" s="94"/>
      <c r="J50" s="34"/>
      <c r="K50" s="37"/>
    </row>
    <row r="51" spans="2:47" s="1" customFormat="1" ht="15" x14ac:dyDescent="0.3">
      <c r="B51" s="33"/>
      <c r="C51" s="29" t="s">
        <v>29</v>
      </c>
      <c r="D51" s="34"/>
      <c r="E51" s="34"/>
      <c r="F51" s="27" t="str">
        <f>E15</f>
        <v xml:space="preserve"> </v>
      </c>
      <c r="G51" s="34"/>
      <c r="H51" s="34"/>
      <c r="I51" s="95" t="s">
        <v>34</v>
      </c>
      <c r="J51" s="27" t="str">
        <f>E21</f>
        <v xml:space="preserve"> </v>
      </c>
      <c r="K51" s="37"/>
    </row>
    <row r="52" spans="2:47" s="1" customFormat="1" ht="14.45" customHeight="1" x14ac:dyDescent="0.3">
      <c r="B52" s="33"/>
      <c r="C52" s="29" t="s">
        <v>32</v>
      </c>
      <c r="D52" s="34"/>
      <c r="E52" s="34"/>
      <c r="F52" s="27" t="str">
        <f>IF(E18="","",E18)</f>
        <v/>
      </c>
      <c r="G52" s="34"/>
      <c r="H52" s="34"/>
      <c r="I52" s="94"/>
      <c r="J52" s="34"/>
      <c r="K52" s="37"/>
    </row>
    <row r="53" spans="2:47" s="1" customFormat="1" ht="10.35" customHeight="1" x14ac:dyDescent="0.3">
      <c r="B53" s="33"/>
      <c r="C53" s="34"/>
      <c r="D53" s="34"/>
      <c r="E53" s="34"/>
      <c r="F53" s="34"/>
      <c r="G53" s="34"/>
      <c r="H53" s="34"/>
      <c r="I53" s="94"/>
      <c r="J53" s="34"/>
      <c r="K53" s="37"/>
    </row>
    <row r="54" spans="2:47" s="1" customFormat="1" ht="29.25" customHeight="1" x14ac:dyDescent="0.3">
      <c r="B54" s="33"/>
      <c r="C54" s="118" t="s">
        <v>88</v>
      </c>
      <c r="D54" s="108"/>
      <c r="E54" s="108"/>
      <c r="F54" s="108"/>
      <c r="G54" s="108"/>
      <c r="H54" s="108"/>
      <c r="I54" s="119"/>
      <c r="J54" s="120" t="s">
        <v>89</v>
      </c>
      <c r="K54" s="121"/>
    </row>
    <row r="55" spans="2:47" s="1" customFormat="1" ht="10.35" customHeight="1" x14ac:dyDescent="0.3">
      <c r="B55" s="33"/>
      <c r="C55" s="34"/>
      <c r="D55" s="34"/>
      <c r="E55" s="34"/>
      <c r="F55" s="34"/>
      <c r="G55" s="34"/>
      <c r="H55" s="34"/>
      <c r="I55" s="94"/>
      <c r="J55" s="34"/>
      <c r="K55" s="37"/>
    </row>
    <row r="56" spans="2:47" s="1" customFormat="1" ht="29.25" customHeight="1" x14ac:dyDescent="0.3">
      <c r="B56" s="33"/>
      <c r="C56" s="122" t="s">
        <v>90</v>
      </c>
      <c r="D56" s="34"/>
      <c r="E56" s="34"/>
      <c r="F56" s="34"/>
      <c r="G56" s="34"/>
      <c r="H56" s="34"/>
      <c r="I56" s="94"/>
      <c r="J56" s="104">
        <f>J80</f>
        <v>0</v>
      </c>
      <c r="K56" s="37"/>
      <c r="AU56" s="16" t="s">
        <v>91</v>
      </c>
    </row>
    <row r="57" spans="2:47" s="7" customFormat="1" ht="24.95" customHeight="1" x14ac:dyDescent="0.3">
      <c r="B57" s="123"/>
      <c r="C57" s="124"/>
      <c r="D57" s="125" t="s">
        <v>92</v>
      </c>
      <c r="E57" s="126"/>
      <c r="F57" s="126"/>
      <c r="G57" s="126"/>
      <c r="H57" s="126"/>
      <c r="I57" s="127"/>
      <c r="J57" s="128">
        <f>J81</f>
        <v>0</v>
      </c>
      <c r="K57" s="129"/>
    </row>
    <row r="58" spans="2:47" s="8" customFormat="1" ht="19.899999999999999" customHeight="1" x14ac:dyDescent="0.3">
      <c r="B58" s="130"/>
      <c r="C58" s="131"/>
      <c r="D58" s="132" t="s">
        <v>93</v>
      </c>
      <c r="E58" s="133"/>
      <c r="F58" s="133"/>
      <c r="G58" s="133"/>
      <c r="H58" s="133"/>
      <c r="I58" s="134"/>
      <c r="J58" s="135">
        <f>J82</f>
        <v>0</v>
      </c>
      <c r="K58" s="136"/>
    </row>
    <row r="59" spans="2:47" s="8" customFormat="1" ht="19.899999999999999" customHeight="1" x14ac:dyDescent="0.3">
      <c r="B59" s="130"/>
      <c r="C59" s="131"/>
      <c r="D59" s="132" t="s">
        <v>94</v>
      </c>
      <c r="E59" s="133"/>
      <c r="F59" s="133"/>
      <c r="G59" s="133"/>
      <c r="H59" s="133"/>
      <c r="I59" s="134"/>
      <c r="J59" s="135">
        <f>J84</f>
        <v>0</v>
      </c>
      <c r="K59" s="136"/>
    </row>
    <row r="60" spans="2:47" s="8" customFormat="1" ht="19.899999999999999" customHeight="1" x14ac:dyDescent="0.3">
      <c r="B60" s="130"/>
      <c r="C60" s="131"/>
      <c r="D60" s="132" t="s">
        <v>95</v>
      </c>
      <c r="E60" s="133"/>
      <c r="F60" s="133"/>
      <c r="G60" s="133"/>
      <c r="H60" s="133"/>
      <c r="I60" s="134"/>
      <c r="J60" s="135">
        <f>J88</f>
        <v>0</v>
      </c>
      <c r="K60" s="136"/>
    </row>
    <row r="61" spans="2:47" s="1" customFormat="1" ht="21.75" customHeight="1" x14ac:dyDescent="0.3">
      <c r="B61" s="33"/>
      <c r="C61" s="34"/>
      <c r="D61" s="34"/>
      <c r="E61" s="34"/>
      <c r="F61" s="34"/>
      <c r="G61" s="34"/>
      <c r="H61" s="34"/>
      <c r="I61" s="94"/>
      <c r="J61" s="34"/>
      <c r="K61" s="37"/>
    </row>
    <row r="62" spans="2:47" s="1" customFormat="1" ht="6.95" customHeight="1" x14ac:dyDescent="0.3">
      <c r="B62" s="48"/>
      <c r="C62" s="49"/>
      <c r="D62" s="49"/>
      <c r="E62" s="49"/>
      <c r="F62" s="49"/>
      <c r="G62" s="49"/>
      <c r="H62" s="49"/>
      <c r="I62" s="115"/>
      <c r="J62" s="49"/>
      <c r="K62" s="50"/>
    </row>
    <row r="66" spans="2:63" s="1" customFormat="1" ht="6.95" customHeight="1" x14ac:dyDescent="0.3">
      <c r="B66" s="51"/>
      <c r="C66" s="52"/>
      <c r="D66" s="52"/>
      <c r="E66" s="52"/>
      <c r="F66" s="52"/>
      <c r="G66" s="52"/>
      <c r="H66" s="52"/>
      <c r="I66" s="116"/>
      <c r="J66" s="52"/>
      <c r="K66" s="52"/>
      <c r="L66" s="33"/>
    </row>
    <row r="67" spans="2:63" s="1" customFormat="1" ht="36.950000000000003" customHeight="1" x14ac:dyDescent="0.3">
      <c r="B67" s="33"/>
      <c r="C67" s="53" t="s">
        <v>96</v>
      </c>
      <c r="L67" s="33"/>
    </row>
    <row r="68" spans="2:63" s="1" customFormat="1" ht="6.95" customHeight="1" x14ac:dyDescent="0.3">
      <c r="B68" s="33"/>
      <c r="L68" s="33"/>
    </row>
    <row r="69" spans="2:63" s="1" customFormat="1" ht="14.45" customHeight="1" x14ac:dyDescent="0.3">
      <c r="B69" s="33"/>
      <c r="C69" s="55" t="s">
        <v>17</v>
      </c>
      <c r="L69" s="33"/>
    </row>
    <row r="70" spans="2:63" s="1" customFormat="1" ht="22.5" customHeight="1" x14ac:dyDescent="0.3">
      <c r="B70" s="33"/>
      <c r="E70" s="262" t="str">
        <f>E7</f>
        <v>Oprava chodníku v ulici Přeloučská</v>
      </c>
      <c r="F70" s="235"/>
      <c r="G70" s="235"/>
      <c r="H70" s="235"/>
      <c r="L70" s="33"/>
    </row>
    <row r="71" spans="2:63" s="1" customFormat="1" ht="14.45" customHeight="1" x14ac:dyDescent="0.3">
      <c r="B71" s="33"/>
      <c r="C71" s="55" t="s">
        <v>85</v>
      </c>
      <c r="L71" s="33"/>
    </row>
    <row r="72" spans="2:63" s="1" customFormat="1" ht="23.25" customHeight="1" x14ac:dyDescent="0.3">
      <c r="B72" s="33"/>
      <c r="E72" s="232" t="str">
        <f>E9</f>
        <v>400/15-1-0 - Vedlejší a ostatní rozpočtové náklady</v>
      </c>
      <c r="F72" s="235"/>
      <c r="G72" s="235"/>
      <c r="H72" s="235"/>
      <c r="L72" s="33"/>
    </row>
    <row r="73" spans="2:63" s="1" customFormat="1" ht="6.95" customHeight="1" x14ac:dyDescent="0.3">
      <c r="B73" s="33"/>
      <c r="L73" s="33"/>
    </row>
    <row r="74" spans="2:63" s="1" customFormat="1" ht="18" customHeight="1" x14ac:dyDescent="0.3">
      <c r="B74" s="33"/>
      <c r="C74" s="55" t="s">
        <v>23</v>
      </c>
      <c r="F74" s="137" t="str">
        <f>F12</f>
        <v xml:space="preserve"> </v>
      </c>
      <c r="I74" s="138" t="s">
        <v>25</v>
      </c>
      <c r="J74" s="59" t="str">
        <f>IF(J12="","",J12)</f>
        <v>21.06.2016</v>
      </c>
      <c r="L74" s="33"/>
    </row>
    <row r="75" spans="2:63" s="1" customFormat="1" ht="6.95" customHeight="1" x14ac:dyDescent="0.3">
      <c r="B75" s="33"/>
      <c r="L75" s="33"/>
    </row>
    <row r="76" spans="2:63" s="1" customFormat="1" ht="15" x14ac:dyDescent="0.3">
      <c r="B76" s="33"/>
      <c r="C76" s="55" t="s">
        <v>29</v>
      </c>
      <c r="F76" s="137" t="str">
        <f>E15</f>
        <v xml:space="preserve"> </v>
      </c>
      <c r="I76" s="138" t="s">
        <v>34</v>
      </c>
      <c r="J76" s="137" t="str">
        <f>E21</f>
        <v xml:space="preserve"> </v>
      </c>
      <c r="L76" s="33"/>
    </row>
    <row r="77" spans="2:63" s="1" customFormat="1" ht="14.45" customHeight="1" x14ac:dyDescent="0.3">
      <c r="B77" s="33"/>
      <c r="C77" s="55" t="s">
        <v>32</v>
      </c>
      <c r="F77" s="137" t="str">
        <f>IF(E18="","",E18)</f>
        <v/>
      </c>
      <c r="L77" s="33"/>
    </row>
    <row r="78" spans="2:63" s="1" customFormat="1" ht="10.35" customHeight="1" x14ac:dyDescent="0.3">
      <c r="B78" s="33"/>
      <c r="L78" s="33"/>
    </row>
    <row r="79" spans="2:63" s="9" customFormat="1" ht="29.25" customHeight="1" x14ac:dyDescent="0.3">
      <c r="B79" s="139"/>
      <c r="C79" s="140" t="s">
        <v>97</v>
      </c>
      <c r="D79" s="141" t="s">
        <v>56</v>
      </c>
      <c r="E79" s="141" t="s">
        <v>52</v>
      </c>
      <c r="F79" s="141" t="s">
        <v>98</v>
      </c>
      <c r="G79" s="141" t="s">
        <v>99</v>
      </c>
      <c r="H79" s="141" t="s">
        <v>100</v>
      </c>
      <c r="I79" s="142" t="s">
        <v>101</v>
      </c>
      <c r="J79" s="141" t="s">
        <v>89</v>
      </c>
      <c r="K79" s="143" t="s">
        <v>102</v>
      </c>
      <c r="L79" s="139"/>
      <c r="M79" s="66" t="s">
        <v>103</v>
      </c>
      <c r="N79" s="67" t="s">
        <v>41</v>
      </c>
      <c r="O79" s="67" t="s">
        <v>104</v>
      </c>
      <c r="P79" s="67" t="s">
        <v>105</v>
      </c>
      <c r="Q79" s="67" t="s">
        <v>106</v>
      </c>
      <c r="R79" s="67" t="s">
        <v>107</v>
      </c>
      <c r="S79" s="67" t="s">
        <v>108</v>
      </c>
      <c r="T79" s="68" t="s">
        <v>109</v>
      </c>
    </row>
    <row r="80" spans="2:63" s="1" customFormat="1" ht="29.25" customHeight="1" x14ac:dyDescent="0.35">
      <c r="B80" s="33"/>
      <c r="C80" s="70" t="s">
        <v>90</v>
      </c>
      <c r="J80" s="144">
        <f>BK80</f>
        <v>0</v>
      </c>
      <c r="L80" s="33"/>
      <c r="M80" s="69"/>
      <c r="N80" s="60"/>
      <c r="O80" s="60"/>
      <c r="P80" s="145">
        <f>P81</f>
        <v>0</v>
      </c>
      <c r="Q80" s="60"/>
      <c r="R80" s="145">
        <f>R81</f>
        <v>0</v>
      </c>
      <c r="S80" s="60"/>
      <c r="T80" s="146">
        <f>T81</f>
        <v>0</v>
      </c>
      <c r="AT80" s="16" t="s">
        <v>70</v>
      </c>
      <c r="AU80" s="16" t="s">
        <v>91</v>
      </c>
      <c r="BK80" s="147">
        <f>BK81</f>
        <v>0</v>
      </c>
    </row>
    <row r="81" spans="2:65" s="10" customFormat="1" ht="37.35" customHeight="1" x14ac:dyDescent="0.35">
      <c r="B81" s="148"/>
      <c r="D81" s="149" t="s">
        <v>70</v>
      </c>
      <c r="E81" s="150" t="s">
        <v>110</v>
      </c>
      <c r="F81" s="150" t="s">
        <v>111</v>
      </c>
      <c r="I81" s="151"/>
      <c r="J81" s="152">
        <f>BK81</f>
        <v>0</v>
      </c>
      <c r="L81" s="148"/>
      <c r="M81" s="153"/>
      <c r="N81" s="154"/>
      <c r="O81" s="154"/>
      <c r="P81" s="155">
        <f>P82+P84+P88</f>
        <v>0</v>
      </c>
      <c r="Q81" s="154"/>
      <c r="R81" s="155">
        <f>R82+R84+R88</f>
        <v>0</v>
      </c>
      <c r="S81" s="154"/>
      <c r="T81" s="156">
        <f>T82+T84+T88</f>
        <v>0</v>
      </c>
      <c r="AR81" s="149" t="s">
        <v>112</v>
      </c>
      <c r="AT81" s="157" t="s">
        <v>70</v>
      </c>
      <c r="AU81" s="157" t="s">
        <v>71</v>
      </c>
      <c r="AY81" s="149" t="s">
        <v>113</v>
      </c>
      <c r="BK81" s="158">
        <f>BK82+BK84+BK88</f>
        <v>0</v>
      </c>
    </row>
    <row r="82" spans="2:65" s="10" customFormat="1" ht="19.899999999999999" customHeight="1" x14ac:dyDescent="0.3">
      <c r="B82" s="148"/>
      <c r="D82" s="159" t="s">
        <v>70</v>
      </c>
      <c r="E82" s="160" t="s">
        <v>114</v>
      </c>
      <c r="F82" s="160" t="s">
        <v>115</v>
      </c>
      <c r="I82" s="151"/>
      <c r="J82" s="161">
        <f>BK82</f>
        <v>0</v>
      </c>
      <c r="L82" s="148"/>
      <c r="M82" s="153"/>
      <c r="N82" s="154"/>
      <c r="O82" s="154"/>
      <c r="P82" s="155">
        <f>P83</f>
        <v>0</v>
      </c>
      <c r="Q82" s="154"/>
      <c r="R82" s="155">
        <f>R83</f>
        <v>0</v>
      </c>
      <c r="S82" s="154"/>
      <c r="T82" s="156">
        <f>T83</f>
        <v>0</v>
      </c>
      <c r="AR82" s="149" t="s">
        <v>112</v>
      </c>
      <c r="AT82" s="157" t="s">
        <v>70</v>
      </c>
      <c r="AU82" s="157" t="s">
        <v>22</v>
      </c>
      <c r="AY82" s="149" t="s">
        <v>113</v>
      </c>
      <c r="BK82" s="158">
        <f>BK83</f>
        <v>0</v>
      </c>
    </row>
    <row r="83" spans="2:65" s="1" customFormat="1" ht="22.5" customHeight="1" x14ac:dyDescent="0.3">
      <c r="B83" s="162"/>
      <c r="C83" s="163" t="s">
        <v>22</v>
      </c>
      <c r="D83" s="163" t="s">
        <v>116</v>
      </c>
      <c r="E83" s="164" t="s">
        <v>117</v>
      </c>
      <c r="F83" s="165" t="s">
        <v>118</v>
      </c>
      <c r="G83" s="166" t="s">
        <v>119</v>
      </c>
      <c r="H83" s="167">
        <v>1</v>
      </c>
      <c r="I83" s="168"/>
      <c r="J83" s="169">
        <f>ROUND(I83*H83,2)</f>
        <v>0</v>
      </c>
      <c r="K83" s="165" t="s">
        <v>161</v>
      </c>
      <c r="L83" s="33"/>
      <c r="M83" s="170" t="s">
        <v>3</v>
      </c>
      <c r="N83" s="171" t="s">
        <v>42</v>
      </c>
      <c r="O83" s="34"/>
      <c r="P83" s="172">
        <f>O83*H83</f>
        <v>0</v>
      </c>
      <c r="Q83" s="172">
        <v>0</v>
      </c>
      <c r="R83" s="172">
        <f>Q83*H83</f>
        <v>0</v>
      </c>
      <c r="S83" s="172">
        <v>0</v>
      </c>
      <c r="T83" s="173">
        <f>S83*H83</f>
        <v>0</v>
      </c>
      <c r="AR83" s="16" t="s">
        <v>120</v>
      </c>
      <c r="AT83" s="16" t="s">
        <v>116</v>
      </c>
      <c r="AU83" s="16" t="s">
        <v>79</v>
      </c>
      <c r="AY83" s="16" t="s">
        <v>113</v>
      </c>
      <c r="BE83" s="174">
        <f>IF(N83="základní",J83,0)</f>
        <v>0</v>
      </c>
      <c r="BF83" s="174">
        <f>IF(N83="snížená",J83,0)</f>
        <v>0</v>
      </c>
      <c r="BG83" s="174">
        <f>IF(N83="zákl. přenesená",J83,0)</f>
        <v>0</v>
      </c>
      <c r="BH83" s="174">
        <f>IF(N83="sníž. přenesená",J83,0)</f>
        <v>0</v>
      </c>
      <c r="BI83" s="174">
        <f>IF(N83="nulová",J83,0)</f>
        <v>0</v>
      </c>
      <c r="BJ83" s="16" t="s">
        <v>22</v>
      </c>
      <c r="BK83" s="174">
        <f>ROUND(I83*H83,2)</f>
        <v>0</v>
      </c>
      <c r="BL83" s="16" t="s">
        <v>120</v>
      </c>
      <c r="BM83" s="16" t="s">
        <v>121</v>
      </c>
    </row>
    <row r="84" spans="2:65" s="10" customFormat="1" ht="29.85" customHeight="1" x14ac:dyDescent="0.3">
      <c r="B84" s="148"/>
      <c r="D84" s="159" t="s">
        <v>70</v>
      </c>
      <c r="E84" s="160" t="s">
        <v>122</v>
      </c>
      <c r="F84" s="160" t="s">
        <v>123</v>
      </c>
      <c r="I84" s="151"/>
      <c r="J84" s="161">
        <f>BK84</f>
        <v>0</v>
      </c>
      <c r="L84" s="148"/>
      <c r="M84" s="153"/>
      <c r="N84" s="154"/>
      <c r="O84" s="154"/>
      <c r="P84" s="155">
        <f>SUM(P85:P87)</f>
        <v>0</v>
      </c>
      <c r="Q84" s="154"/>
      <c r="R84" s="155">
        <f>SUM(R85:R87)</f>
        <v>0</v>
      </c>
      <c r="S84" s="154"/>
      <c r="T84" s="156">
        <f>SUM(T85:T87)</f>
        <v>0</v>
      </c>
      <c r="AR84" s="149" t="s">
        <v>112</v>
      </c>
      <c r="AT84" s="157" t="s">
        <v>70</v>
      </c>
      <c r="AU84" s="157" t="s">
        <v>22</v>
      </c>
      <c r="AY84" s="149" t="s">
        <v>113</v>
      </c>
      <c r="BK84" s="158">
        <f>SUM(BK85:BK87)</f>
        <v>0</v>
      </c>
    </row>
    <row r="85" spans="2:65" s="1" customFormat="1" ht="22.5" customHeight="1" x14ac:dyDescent="0.3">
      <c r="B85" s="162"/>
      <c r="C85" s="163" t="s">
        <v>79</v>
      </c>
      <c r="D85" s="163" t="s">
        <v>116</v>
      </c>
      <c r="E85" s="164" t="s">
        <v>124</v>
      </c>
      <c r="F85" s="165" t="s">
        <v>125</v>
      </c>
      <c r="G85" s="166" t="s">
        <v>119</v>
      </c>
      <c r="H85" s="167">
        <v>1</v>
      </c>
      <c r="I85" s="168"/>
      <c r="J85" s="169">
        <f>ROUND(I85*H85,2)</f>
        <v>0</v>
      </c>
      <c r="K85" s="165" t="s">
        <v>161</v>
      </c>
      <c r="L85" s="33"/>
      <c r="M85" s="170" t="s">
        <v>3</v>
      </c>
      <c r="N85" s="171" t="s">
        <v>42</v>
      </c>
      <c r="O85" s="34"/>
      <c r="P85" s="172">
        <f>O85*H85</f>
        <v>0</v>
      </c>
      <c r="Q85" s="172">
        <v>0</v>
      </c>
      <c r="R85" s="172">
        <f>Q85*H85</f>
        <v>0</v>
      </c>
      <c r="S85" s="172">
        <v>0</v>
      </c>
      <c r="T85" s="173">
        <f>S85*H85</f>
        <v>0</v>
      </c>
      <c r="AR85" s="16" t="s">
        <v>120</v>
      </c>
      <c r="AT85" s="16" t="s">
        <v>116</v>
      </c>
      <c r="AU85" s="16" t="s">
        <v>79</v>
      </c>
      <c r="AY85" s="16" t="s">
        <v>113</v>
      </c>
      <c r="BE85" s="174">
        <f>IF(N85="základní",J85,0)</f>
        <v>0</v>
      </c>
      <c r="BF85" s="174">
        <f>IF(N85="snížená",J85,0)</f>
        <v>0</v>
      </c>
      <c r="BG85" s="174">
        <f>IF(N85="zákl. přenesená",J85,0)</f>
        <v>0</v>
      </c>
      <c r="BH85" s="174">
        <f>IF(N85="sníž. přenesená",J85,0)</f>
        <v>0</v>
      </c>
      <c r="BI85" s="174">
        <f>IF(N85="nulová",J85,0)</f>
        <v>0</v>
      </c>
      <c r="BJ85" s="16" t="s">
        <v>22</v>
      </c>
      <c r="BK85" s="174">
        <f>ROUND(I85*H85,2)</f>
        <v>0</v>
      </c>
      <c r="BL85" s="16" t="s">
        <v>120</v>
      </c>
      <c r="BM85" s="16" t="s">
        <v>126</v>
      </c>
    </row>
    <row r="86" spans="2:65" s="1" customFormat="1" ht="22.5" customHeight="1" x14ac:dyDescent="0.3">
      <c r="B86" s="162"/>
      <c r="C86" s="163" t="s">
        <v>127</v>
      </c>
      <c r="D86" s="163" t="s">
        <v>116</v>
      </c>
      <c r="E86" s="164" t="s">
        <v>128</v>
      </c>
      <c r="F86" s="165" t="s">
        <v>129</v>
      </c>
      <c r="G86" s="166" t="s">
        <v>119</v>
      </c>
      <c r="H86" s="167">
        <v>1</v>
      </c>
      <c r="I86" s="168"/>
      <c r="J86" s="169">
        <f>ROUND(I86*H86,2)</f>
        <v>0</v>
      </c>
      <c r="K86" s="165" t="s">
        <v>161</v>
      </c>
      <c r="L86" s="33"/>
      <c r="M86" s="170" t="s">
        <v>3</v>
      </c>
      <c r="N86" s="171" t="s">
        <v>42</v>
      </c>
      <c r="O86" s="34"/>
      <c r="P86" s="172">
        <f>O86*H86</f>
        <v>0</v>
      </c>
      <c r="Q86" s="172">
        <v>0</v>
      </c>
      <c r="R86" s="172">
        <f>Q86*H86</f>
        <v>0</v>
      </c>
      <c r="S86" s="172">
        <v>0</v>
      </c>
      <c r="T86" s="173">
        <f>S86*H86</f>
        <v>0</v>
      </c>
      <c r="AR86" s="16" t="s">
        <v>120</v>
      </c>
      <c r="AT86" s="16" t="s">
        <v>116</v>
      </c>
      <c r="AU86" s="16" t="s">
        <v>79</v>
      </c>
      <c r="AY86" s="16" t="s">
        <v>113</v>
      </c>
      <c r="BE86" s="174">
        <f>IF(N86="základní",J86,0)</f>
        <v>0</v>
      </c>
      <c r="BF86" s="174">
        <f>IF(N86="snížená",J86,0)</f>
        <v>0</v>
      </c>
      <c r="BG86" s="174">
        <f>IF(N86="zákl. přenesená",J86,0)</f>
        <v>0</v>
      </c>
      <c r="BH86" s="174">
        <f>IF(N86="sníž. přenesená",J86,0)</f>
        <v>0</v>
      </c>
      <c r="BI86" s="174">
        <f>IF(N86="nulová",J86,0)</f>
        <v>0</v>
      </c>
      <c r="BJ86" s="16" t="s">
        <v>22</v>
      </c>
      <c r="BK86" s="174">
        <f>ROUND(I86*H86,2)</f>
        <v>0</v>
      </c>
      <c r="BL86" s="16" t="s">
        <v>120</v>
      </c>
      <c r="BM86" s="16" t="s">
        <v>130</v>
      </c>
    </row>
    <row r="87" spans="2:65" s="1" customFormat="1" ht="27" x14ac:dyDescent="0.3">
      <c r="B87" s="33"/>
      <c r="D87" s="175" t="s">
        <v>131</v>
      </c>
      <c r="F87" s="176" t="s">
        <v>132</v>
      </c>
      <c r="I87" s="177"/>
      <c r="L87" s="33"/>
      <c r="M87" s="62"/>
      <c r="N87" s="34"/>
      <c r="O87" s="34"/>
      <c r="P87" s="34"/>
      <c r="Q87" s="34"/>
      <c r="R87" s="34"/>
      <c r="S87" s="34"/>
      <c r="T87" s="63"/>
      <c r="AT87" s="16" t="s">
        <v>131</v>
      </c>
      <c r="AU87" s="16" t="s">
        <v>79</v>
      </c>
    </row>
    <row r="88" spans="2:65" s="10" customFormat="1" ht="29.85" customHeight="1" x14ac:dyDescent="0.3">
      <c r="B88" s="148"/>
      <c r="D88" s="159" t="s">
        <v>70</v>
      </c>
      <c r="E88" s="160" t="s">
        <v>133</v>
      </c>
      <c r="F88" s="160" t="s">
        <v>134</v>
      </c>
      <c r="I88" s="151"/>
      <c r="J88" s="161">
        <f>BK88</f>
        <v>0</v>
      </c>
      <c r="L88" s="148"/>
      <c r="M88" s="153"/>
      <c r="N88" s="154"/>
      <c r="O88" s="154"/>
      <c r="P88" s="155">
        <f>SUM(P89:P91)</f>
        <v>0</v>
      </c>
      <c r="Q88" s="154"/>
      <c r="R88" s="155">
        <f>SUM(R89:R91)</f>
        <v>0</v>
      </c>
      <c r="S88" s="154"/>
      <c r="T88" s="156">
        <f>SUM(T89:T91)</f>
        <v>0</v>
      </c>
      <c r="AR88" s="149" t="s">
        <v>112</v>
      </c>
      <c r="AT88" s="157" t="s">
        <v>70</v>
      </c>
      <c r="AU88" s="157" t="s">
        <v>22</v>
      </c>
      <c r="AY88" s="149" t="s">
        <v>113</v>
      </c>
      <c r="BK88" s="158">
        <f>SUM(BK89:BK91)</f>
        <v>0</v>
      </c>
    </row>
    <row r="89" spans="2:65" s="1" customFormat="1" ht="22.5" customHeight="1" x14ac:dyDescent="0.3">
      <c r="B89" s="162"/>
      <c r="C89" s="163" t="s">
        <v>135</v>
      </c>
      <c r="D89" s="163" t="s">
        <v>116</v>
      </c>
      <c r="E89" s="164" t="s">
        <v>136</v>
      </c>
      <c r="F89" s="165" t="s">
        <v>137</v>
      </c>
      <c r="G89" s="166" t="s">
        <v>119</v>
      </c>
      <c r="H89" s="167">
        <v>1</v>
      </c>
      <c r="I89" s="168"/>
      <c r="J89" s="169">
        <f>ROUND(I89*H89,2)</f>
        <v>0</v>
      </c>
      <c r="K89" s="165" t="s">
        <v>161</v>
      </c>
      <c r="L89" s="33"/>
      <c r="M89" s="170" t="s">
        <v>3</v>
      </c>
      <c r="N89" s="171" t="s">
        <v>42</v>
      </c>
      <c r="O89" s="34"/>
      <c r="P89" s="172">
        <f>O89*H89</f>
        <v>0</v>
      </c>
      <c r="Q89" s="172">
        <v>0</v>
      </c>
      <c r="R89" s="172">
        <f>Q89*H89</f>
        <v>0</v>
      </c>
      <c r="S89" s="172">
        <v>0</v>
      </c>
      <c r="T89" s="173">
        <f>S89*H89</f>
        <v>0</v>
      </c>
      <c r="AR89" s="16" t="s">
        <v>120</v>
      </c>
      <c r="AT89" s="16" t="s">
        <v>116</v>
      </c>
      <c r="AU89" s="16" t="s">
        <v>79</v>
      </c>
      <c r="AY89" s="16" t="s">
        <v>113</v>
      </c>
      <c r="BE89" s="174">
        <f>IF(N89="základní",J89,0)</f>
        <v>0</v>
      </c>
      <c r="BF89" s="174">
        <f>IF(N89="snížená",J89,0)</f>
        <v>0</v>
      </c>
      <c r="BG89" s="174">
        <f>IF(N89="zákl. přenesená",J89,0)</f>
        <v>0</v>
      </c>
      <c r="BH89" s="174">
        <f>IF(N89="sníž. přenesená",J89,0)</f>
        <v>0</v>
      </c>
      <c r="BI89" s="174">
        <f>IF(N89="nulová",J89,0)</f>
        <v>0</v>
      </c>
      <c r="BJ89" s="16" t="s">
        <v>22</v>
      </c>
      <c r="BK89" s="174">
        <f>ROUND(I89*H89,2)</f>
        <v>0</v>
      </c>
      <c r="BL89" s="16" t="s">
        <v>120</v>
      </c>
      <c r="BM89" s="16" t="s">
        <v>138</v>
      </c>
    </row>
    <row r="90" spans="2:65" s="1" customFormat="1" ht="22.5" customHeight="1" x14ac:dyDescent="0.3">
      <c r="B90" s="162"/>
      <c r="C90" s="163" t="s">
        <v>112</v>
      </c>
      <c r="D90" s="163" t="s">
        <v>116</v>
      </c>
      <c r="E90" s="164" t="s">
        <v>139</v>
      </c>
      <c r="F90" s="165" t="s">
        <v>140</v>
      </c>
      <c r="G90" s="166" t="s">
        <v>141</v>
      </c>
      <c r="H90" s="167">
        <v>4</v>
      </c>
      <c r="I90" s="168"/>
      <c r="J90" s="169">
        <f>ROUND(I90*H90,2)</f>
        <v>0</v>
      </c>
      <c r="K90" s="165" t="s">
        <v>161</v>
      </c>
      <c r="L90" s="33"/>
      <c r="M90" s="170" t="s">
        <v>3</v>
      </c>
      <c r="N90" s="171" t="s">
        <v>42</v>
      </c>
      <c r="O90" s="34"/>
      <c r="P90" s="172">
        <f>O90*H90</f>
        <v>0</v>
      </c>
      <c r="Q90" s="172">
        <v>0</v>
      </c>
      <c r="R90" s="172">
        <f>Q90*H90</f>
        <v>0</v>
      </c>
      <c r="S90" s="172">
        <v>0</v>
      </c>
      <c r="T90" s="173">
        <f>S90*H90</f>
        <v>0</v>
      </c>
      <c r="AR90" s="16" t="s">
        <v>120</v>
      </c>
      <c r="AT90" s="16" t="s">
        <v>116</v>
      </c>
      <c r="AU90" s="16" t="s">
        <v>79</v>
      </c>
      <c r="AY90" s="16" t="s">
        <v>113</v>
      </c>
      <c r="BE90" s="174">
        <f>IF(N90="základní",J90,0)</f>
        <v>0</v>
      </c>
      <c r="BF90" s="174">
        <f>IF(N90="snížená",J90,0)</f>
        <v>0</v>
      </c>
      <c r="BG90" s="174">
        <f>IF(N90="zákl. přenesená",J90,0)</f>
        <v>0</v>
      </c>
      <c r="BH90" s="174">
        <f>IF(N90="sníž. přenesená",J90,0)</f>
        <v>0</v>
      </c>
      <c r="BI90" s="174">
        <f>IF(N90="nulová",J90,0)</f>
        <v>0</v>
      </c>
      <c r="BJ90" s="16" t="s">
        <v>22</v>
      </c>
      <c r="BK90" s="174">
        <f>ROUND(I90*H90,2)</f>
        <v>0</v>
      </c>
      <c r="BL90" s="16" t="s">
        <v>120</v>
      </c>
      <c r="BM90" s="16" t="s">
        <v>142</v>
      </c>
    </row>
    <row r="91" spans="2:65" s="1" customFormat="1" ht="22.5" customHeight="1" x14ac:dyDescent="0.3">
      <c r="B91" s="162"/>
      <c r="C91" s="163" t="s">
        <v>143</v>
      </c>
      <c r="D91" s="163" t="s">
        <v>116</v>
      </c>
      <c r="E91" s="164" t="s">
        <v>144</v>
      </c>
      <c r="F91" s="165" t="s">
        <v>145</v>
      </c>
      <c r="G91" s="166" t="s">
        <v>146</v>
      </c>
      <c r="H91" s="167">
        <v>2</v>
      </c>
      <c r="I91" s="168"/>
      <c r="J91" s="169">
        <f>ROUND(I91*H91,2)</f>
        <v>0</v>
      </c>
      <c r="K91" s="165" t="s">
        <v>161</v>
      </c>
      <c r="L91" s="33"/>
      <c r="M91" s="170" t="s">
        <v>3</v>
      </c>
      <c r="N91" s="178" t="s">
        <v>42</v>
      </c>
      <c r="O91" s="179"/>
      <c r="P91" s="180">
        <f>O91*H91</f>
        <v>0</v>
      </c>
      <c r="Q91" s="180">
        <v>0</v>
      </c>
      <c r="R91" s="180">
        <f>Q91*H91</f>
        <v>0</v>
      </c>
      <c r="S91" s="180">
        <v>0</v>
      </c>
      <c r="T91" s="181">
        <f>S91*H91</f>
        <v>0</v>
      </c>
      <c r="AR91" s="16" t="s">
        <v>120</v>
      </c>
      <c r="AT91" s="16" t="s">
        <v>116</v>
      </c>
      <c r="AU91" s="16" t="s">
        <v>79</v>
      </c>
      <c r="AY91" s="16" t="s">
        <v>113</v>
      </c>
      <c r="BE91" s="174">
        <f>IF(N91="základní",J91,0)</f>
        <v>0</v>
      </c>
      <c r="BF91" s="174">
        <f>IF(N91="snížená",J91,0)</f>
        <v>0</v>
      </c>
      <c r="BG91" s="174">
        <f>IF(N91="zákl. přenesená",J91,0)</f>
        <v>0</v>
      </c>
      <c r="BH91" s="174">
        <f>IF(N91="sníž. přenesená",J91,0)</f>
        <v>0</v>
      </c>
      <c r="BI91" s="174">
        <f>IF(N91="nulová",J91,0)</f>
        <v>0</v>
      </c>
      <c r="BJ91" s="16" t="s">
        <v>22</v>
      </c>
      <c r="BK91" s="174">
        <f>ROUND(I91*H91,2)</f>
        <v>0</v>
      </c>
      <c r="BL91" s="16" t="s">
        <v>120</v>
      </c>
      <c r="BM91" s="16" t="s">
        <v>147</v>
      </c>
    </row>
    <row r="92" spans="2:65" s="1" customFormat="1" ht="6.95" customHeight="1" x14ac:dyDescent="0.3">
      <c r="B92" s="48"/>
      <c r="C92" s="49"/>
      <c r="D92" s="49"/>
      <c r="E92" s="49"/>
      <c r="F92" s="49"/>
      <c r="G92" s="49"/>
      <c r="H92" s="49"/>
      <c r="I92" s="115"/>
      <c r="J92" s="49"/>
      <c r="K92" s="49"/>
      <c r="L92" s="33"/>
    </row>
  </sheetData>
  <autoFilter ref="C79:K79"/>
  <mergeCells count="9"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tooltip="Krycí list soupisu" display="1) Krycí list soupisu"/>
    <hyperlink ref="G1:H1" location="C54" tooltip="Rekapitulace" display="2) Rekapitulace"/>
    <hyperlink ref="J1" location="C79" tooltip="Soupis prací" display="3) Soupis prací"/>
    <hyperlink ref="L1:V1" location="'Rekapitulace stavby'!C2" tooltip="Rekapitulace stavby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68"/>
  <sheetViews>
    <sheetView showGridLines="0" workbookViewId="0">
      <pane ySplit="1" topLeftCell="A2" activePane="bottomLeft" state="frozen"/>
      <selection pane="bottomLeft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14"/>
      <c r="B1" s="219"/>
      <c r="C1" s="219"/>
      <c r="D1" s="218" t="s">
        <v>1</v>
      </c>
      <c r="E1" s="219"/>
      <c r="F1" s="220" t="s">
        <v>312</v>
      </c>
      <c r="G1" s="263" t="s">
        <v>313</v>
      </c>
      <c r="H1" s="263"/>
      <c r="I1" s="224"/>
      <c r="J1" s="220" t="s">
        <v>314</v>
      </c>
      <c r="K1" s="218" t="s">
        <v>83</v>
      </c>
      <c r="L1" s="220" t="s">
        <v>315</v>
      </c>
      <c r="M1" s="220"/>
      <c r="N1" s="220"/>
      <c r="O1" s="220"/>
      <c r="P1" s="220"/>
      <c r="Q1" s="220"/>
      <c r="R1" s="220"/>
      <c r="S1" s="220"/>
      <c r="T1" s="220"/>
      <c r="U1" s="216"/>
      <c r="V1" s="21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</row>
    <row r="2" spans="1:70" ht="36.950000000000003" customHeight="1" x14ac:dyDescent="0.3">
      <c r="L2" s="227" t="s">
        <v>6</v>
      </c>
      <c r="M2" s="228"/>
      <c r="N2" s="228"/>
      <c r="O2" s="228"/>
      <c r="P2" s="228"/>
      <c r="Q2" s="228"/>
      <c r="R2" s="228"/>
      <c r="S2" s="228"/>
      <c r="T2" s="228"/>
      <c r="U2" s="228"/>
      <c r="V2" s="228"/>
      <c r="AT2" s="16" t="s">
        <v>82</v>
      </c>
    </row>
    <row r="3" spans="1:70" ht="6.95" customHeight="1" x14ac:dyDescent="0.3">
      <c r="B3" s="17"/>
      <c r="C3" s="18"/>
      <c r="D3" s="18"/>
      <c r="E3" s="18"/>
      <c r="F3" s="18"/>
      <c r="G3" s="18"/>
      <c r="H3" s="18"/>
      <c r="I3" s="92"/>
      <c r="J3" s="18"/>
      <c r="K3" s="19"/>
      <c r="AT3" s="16" t="s">
        <v>79</v>
      </c>
    </row>
    <row r="4" spans="1:70" ht="36.950000000000003" customHeight="1" x14ac:dyDescent="0.3">
      <c r="B4" s="20"/>
      <c r="C4" s="21"/>
      <c r="D4" s="22" t="s">
        <v>84</v>
      </c>
      <c r="E4" s="21"/>
      <c r="F4" s="21"/>
      <c r="G4" s="21"/>
      <c r="H4" s="21"/>
      <c r="I4" s="93"/>
      <c r="J4" s="21"/>
      <c r="K4" s="23"/>
      <c r="M4" s="24" t="s">
        <v>11</v>
      </c>
      <c r="AT4" s="16" t="s">
        <v>4</v>
      </c>
    </row>
    <row r="5" spans="1:70" ht="6.95" customHeight="1" x14ac:dyDescent="0.3">
      <c r="B5" s="20"/>
      <c r="C5" s="21"/>
      <c r="D5" s="21"/>
      <c r="E5" s="21"/>
      <c r="F5" s="21"/>
      <c r="G5" s="21"/>
      <c r="H5" s="21"/>
      <c r="I5" s="93"/>
      <c r="J5" s="21"/>
      <c r="K5" s="23"/>
    </row>
    <row r="6" spans="1:70" ht="15" x14ac:dyDescent="0.3">
      <c r="B6" s="20"/>
      <c r="C6" s="21"/>
      <c r="D6" s="29" t="s">
        <v>17</v>
      </c>
      <c r="E6" s="21"/>
      <c r="F6" s="21"/>
      <c r="G6" s="21"/>
      <c r="H6" s="21"/>
      <c r="I6" s="93"/>
      <c r="J6" s="21"/>
      <c r="K6" s="23"/>
    </row>
    <row r="7" spans="1:70" ht="22.5" customHeight="1" x14ac:dyDescent="0.3">
      <c r="B7" s="20"/>
      <c r="C7" s="21"/>
      <c r="D7" s="21"/>
      <c r="E7" s="264" t="str">
        <f>'Rekapitulace stavby'!K6</f>
        <v>Oprava chodníku v ulici Přeloučská</v>
      </c>
      <c r="F7" s="255"/>
      <c r="G7" s="255"/>
      <c r="H7" s="255"/>
      <c r="I7" s="93"/>
      <c r="J7" s="21"/>
      <c r="K7" s="23"/>
    </row>
    <row r="8" spans="1:70" s="1" customFormat="1" ht="15" x14ac:dyDescent="0.3">
      <c r="B8" s="33"/>
      <c r="C8" s="34"/>
      <c r="D8" s="29" t="s">
        <v>85</v>
      </c>
      <c r="E8" s="34"/>
      <c r="F8" s="34"/>
      <c r="G8" s="34"/>
      <c r="H8" s="34"/>
      <c r="I8" s="94"/>
      <c r="J8" s="34"/>
      <c r="K8" s="37"/>
    </row>
    <row r="9" spans="1:70" s="1" customFormat="1" ht="36.950000000000003" customHeight="1" x14ac:dyDescent="0.3">
      <c r="B9" s="33"/>
      <c r="C9" s="34"/>
      <c r="D9" s="34"/>
      <c r="E9" s="265" t="s">
        <v>148</v>
      </c>
      <c r="F9" s="240"/>
      <c r="G9" s="240"/>
      <c r="H9" s="240"/>
      <c r="I9" s="94"/>
      <c r="J9" s="34"/>
      <c r="K9" s="37"/>
    </row>
    <row r="10" spans="1:70" s="1" customFormat="1" x14ac:dyDescent="0.3">
      <c r="B10" s="33"/>
      <c r="C10" s="34"/>
      <c r="D10" s="34"/>
      <c r="E10" s="34"/>
      <c r="F10" s="34"/>
      <c r="G10" s="34"/>
      <c r="H10" s="34"/>
      <c r="I10" s="94"/>
      <c r="J10" s="34"/>
      <c r="K10" s="37"/>
    </row>
    <row r="11" spans="1:70" s="1" customFormat="1" ht="14.45" customHeight="1" x14ac:dyDescent="0.3">
      <c r="B11" s="33"/>
      <c r="C11" s="34"/>
      <c r="D11" s="29" t="s">
        <v>20</v>
      </c>
      <c r="E11" s="34"/>
      <c r="F11" s="27" t="s">
        <v>3</v>
      </c>
      <c r="G11" s="34"/>
      <c r="H11" s="34"/>
      <c r="I11" s="95" t="s">
        <v>21</v>
      </c>
      <c r="J11" s="27" t="s">
        <v>3</v>
      </c>
      <c r="K11" s="37"/>
    </row>
    <row r="12" spans="1:70" s="1" customFormat="1" ht="14.45" customHeight="1" x14ac:dyDescent="0.3">
      <c r="B12" s="33"/>
      <c r="C12" s="34"/>
      <c r="D12" s="29" t="s">
        <v>23</v>
      </c>
      <c r="E12" s="34"/>
      <c r="F12" s="27" t="s">
        <v>24</v>
      </c>
      <c r="G12" s="34"/>
      <c r="H12" s="34"/>
      <c r="I12" s="95" t="s">
        <v>25</v>
      </c>
      <c r="J12" s="96" t="str">
        <f>'Rekapitulace stavby'!AN8</f>
        <v>21.06.2016</v>
      </c>
      <c r="K12" s="37"/>
    </row>
    <row r="13" spans="1:70" s="1" customFormat="1" ht="10.9" customHeight="1" x14ac:dyDescent="0.3">
      <c r="B13" s="33"/>
      <c r="C13" s="34"/>
      <c r="D13" s="34"/>
      <c r="E13" s="34"/>
      <c r="F13" s="34"/>
      <c r="G13" s="34"/>
      <c r="H13" s="34"/>
      <c r="I13" s="94"/>
      <c r="J13" s="34"/>
      <c r="K13" s="37"/>
    </row>
    <row r="14" spans="1:70" s="1" customFormat="1" ht="14.45" customHeight="1" x14ac:dyDescent="0.3">
      <c r="B14" s="33"/>
      <c r="C14" s="34"/>
      <c r="D14" s="29" t="s">
        <v>29</v>
      </c>
      <c r="E14" s="34"/>
      <c r="F14" s="34"/>
      <c r="G14" s="34"/>
      <c r="H14" s="34"/>
      <c r="I14" s="95" t="s">
        <v>30</v>
      </c>
      <c r="J14" s="27" t="str">
        <f>IF('Rekapitulace stavby'!AN10="","",'Rekapitulace stavby'!AN10)</f>
        <v/>
      </c>
      <c r="K14" s="37"/>
    </row>
    <row r="15" spans="1:70" s="1" customFormat="1" ht="18" customHeight="1" x14ac:dyDescent="0.3">
      <c r="B15" s="33"/>
      <c r="C15" s="34"/>
      <c r="D15" s="34"/>
      <c r="E15" s="27" t="str">
        <f>IF('Rekapitulace stavby'!E11="","",'Rekapitulace stavby'!E11)</f>
        <v xml:space="preserve"> </v>
      </c>
      <c r="F15" s="34"/>
      <c r="G15" s="34"/>
      <c r="H15" s="34"/>
      <c r="I15" s="95" t="s">
        <v>31</v>
      </c>
      <c r="J15" s="27" t="str">
        <f>IF('Rekapitulace stavby'!AN11="","",'Rekapitulace stavby'!AN11)</f>
        <v/>
      </c>
      <c r="K15" s="37"/>
    </row>
    <row r="16" spans="1:70" s="1" customFormat="1" ht="6.95" customHeight="1" x14ac:dyDescent="0.3">
      <c r="B16" s="33"/>
      <c r="C16" s="34"/>
      <c r="D16" s="34"/>
      <c r="E16" s="34"/>
      <c r="F16" s="34"/>
      <c r="G16" s="34"/>
      <c r="H16" s="34"/>
      <c r="I16" s="94"/>
      <c r="J16" s="34"/>
      <c r="K16" s="37"/>
    </row>
    <row r="17" spans="2:11" s="1" customFormat="1" ht="14.45" customHeight="1" x14ac:dyDescent="0.3">
      <c r="B17" s="33"/>
      <c r="C17" s="34"/>
      <c r="D17" s="29" t="s">
        <v>32</v>
      </c>
      <c r="E17" s="34"/>
      <c r="F17" s="34"/>
      <c r="G17" s="34"/>
      <c r="H17" s="34"/>
      <c r="I17" s="95" t="s">
        <v>30</v>
      </c>
      <c r="J17" s="27" t="str">
        <f>IF('Rekapitulace stavby'!AN13="Vyplň údaj","",IF('Rekapitulace stavby'!AN13="","",'Rekapitulace stavby'!AN13))</f>
        <v/>
      </c>
      <c r="K17" s="37"/>
    </row>
    <row r="18" spans="2:11" s="1" customFormat="1" ht="18" customHeight="1" x14ac:dyDescent="0.3">
      <c r="B18" s="33"/>
      <c r="C18" s="34"/>
      <c r="D18" s="34"/>
      <c r="E18" s="27" t="str">
        <f>IF('Rekapitulace stavby'!E14="Vyplň údaj","",IF('Rekapitulace stavby'!E14="","",'Rekapitulace stavby'!E14))</f>
        <v/>
      </c>
      <c r="F18" s="34"/>
      <c r="G18" s="34"/>
      <c r="H18" s="34"/>
      <c r="I18" s="95" t="s">
        <v>31</v>
      </c>
      <c r="J18" s="27" t="str">
        <f>IF('Rekapitulace stavby'!AN14="Vyplň údaj","",IF('Rekapitulace stavby'!AN14="","",'Rekapitulace stavby'!AN14))</f>
        <v/>
      </c>
      <c r="K18" s="37"/>
    </row>
    <row r="19" spans="2:11" s="1" customFormat="1" ht="6.95" customHeight="1" x14ac:dyDescent="0.3">
      <c r="B19" s="33"/>
      <c r="C19" s="34"/>
      <c r="D19" s="34"/>
      <c r="E19" s="34"/>
      <c r="F19" s="34"/>
      <c r="G19" s="34"/>
      <c r="H19" s="34"/>
      <c r="I19" s="94"/>
      <c r="J19" s="34"/>
      <c r="K19" s="37"/>
    </row>
    <row r="20" spans="2:11" s="1" customFormat="1" ht="14.45" customHeight="1" x14ac:dyDescent="0.3">
      <c r="B20" s="33"/>
      <c r="C20" s="34"/>
      <c r="D20" s="29" t="s">
        <v>34</v>
      </c>
      <c r="E20" s="34"/>
      <c r="F20" s="34"/>
      <c r="G20" s="34"/>
      <c r="H20" s="34"/>
      <c r="I20" s="95" t="s">
        <v>30</v>
      </c>
      <c r="J20" s="27" t="str">
        <f>IF('Rekapitulace stavby'!AN16="","",'Rekapitulace stavby'!AN16)</f>
        <v/>
      </c>
      <c r="K20" s="37"/>
    </row>
    <row r="21" spans="2:11" s="1" customFormat="1" ht="18" customHeight="1" x14ac:dyDescent="0.3">
      <c r="B21" s="33"/>
      <c r="C21" s="34"/>
      <c r="D21" s="34"/>
      <c r="E21" s="27" t="str">
        <f>IF('Rekapitulace stavby'!E17="","",'Rekapitulace stavby'!E17)</f>
        <v xml:space="preserve"> </v>
      </c>
      <c r="F21" s="34"/>
      <c r="G21" s="34"/>
      <c r="H21" s="34"/>
      <c r="I21" s="95" t="s">
        <v>31</v>
      </c>
      <c r="J21" s="27" t="str">
        <f>IF('Rekapitulace stavby'!AN17="","",'Rekapitulace stavby'!AN17)</f>
        <v/>
      </c>
      <c r="K21" s="37"/>
    </row>
    <row r="22" spans="2:11" s="1" customFormat="1" ht="6.95" customHeight="1" x14ac:dyDescent="0.3">
      <c r="B22" s="33"/>
      <c r="C22" s="34"/>
      <c r="D22" s="34"/>
      <c r="E22" s="34"/>
      <c r="F22" s="34"/>
      <c r="G22" s="34"/>
      <c r="H22" s="34"/>
      <c r="I22" s="94"/>
      <c r="J22" s="34"/>
      <c r="K22" s="37"/>
    </row>
    <row r="23" spans="2:11" s="1" customFormat="1" ht="14.45" customHeight="1" x14ac:dyDescent="0.3">
      <c r="B23" s="33"/>
      <c r="C23" s="34"/>
      <c r="D23" s="29" t="s">
        <v>36</v>
      </c>
      <c r="E23" s="34"/>
      <c r="F23" s="34"/>
      <c r="G23" s="34"/>
      <c r="H23" s="34"/>
      <c r="I23" s="94"/>
      <c r="J23" s="34"/>
      <c r="K23" s="37"/>
    </row>
    <row r="24" spans="2:11" s="6" customFormat="1" ht="22.5" customHeight="1" x14ac:dyDescent="0.3">
      <c r="B24" s="97"/>
      <c r="C24" s="98"/>
      <c r="D24" s="98"/>
      <c r="E24" s="258" t="s">
        <v>3</v>
      </c>
      <c r="F24" s="266"/>
      <c r="G24" s="266"/>
      <c r="H24" s="266"/>
      <c r="I24" s="99"/>
      <c r="J24" s="98"/>
      <c r="K24" s="100"/>
    </row>
    <row r="25" spans="2:11" s="1" customFormat="1" ht="6.95" customHeight="1" x14ac:dyDescent="0.3">
      <c r="B25" s="33"/>
      <c r="C25" s="34"/>
      <c r="D25" s="34"/>
      <c r="E25" s="34"/>
      <c r="F25" s="34"/>
      <c r="G25" s="34"/>
      <c r="H25" s="34"/>
      <c r="I25" s="94"/>
      <c r="J25" s="34"/>
      <c r="K25" s="37"/>
    </row>
    <row r="26" spans="2:11" s="1" customFormat="1" ht="6.95" customHeight="1" x14ac:dyDescent="0.3">
      <c r="B26" s="33"/>
      <c r="C26" s="34"/>
      <c r="D26" s="60"/>
      <c r="E26" s="60"/>
      <c r="F26" s="60"/>
      <c r="G26" s="60"/>
      <c r="H26" s="60"/>
      <c r="I26" s="101"/>
      <c r="J26" s="60"/>
      <c r="K26" s="102"/>
    </row>
    <row r="27" spans="2:11" s="1" customFormat="1" ht="25.35" customHeight="1" x14ac:dyDescent="0.3">
      <c r="B27" s="33"/>
      <c r="C27" s="34"/>
      <c r="D27" s="103" t="s">
        <v>37</v>
      </c>
      <c r="E27" s="34"/>
      <c r="F27" s="34"/>
      <c r="G27" s="34"/>
      <c r="H27" s="34"/>
      <c r="I27" s="94"/>
      <c r="J27" s="104">
        <f>ROUND(J82,2)</f>
        <v>0</v>
      </c>
      <c r="K27" s="37"/>
    </row>
    <row r="28" spans="2:11" s="1" customFormat="1" ht="6.95" customHeight="1" x14ac:dyDescent="0.3">
      <c r="B28" s="33"/>
      <c r="C28" s="34"/>
      <c r="D28" s="60"/>
      <c r="E28" s="60"/>
      <c r="F28" s="60"/>
      <c r="G28" s="60"/>
      <c r="H28" s="60"/>
      <c r="I28" s="101"/>
      <c r="J28" s="60"/>
      <c r="K28" s="102"/>
    </row>
    <row r="29" spans="2:11" s="1" customFormat="1" ht="14.45" customHeight="1" x14ac:dyDescent="0.3">
      <c r="B29" s="33"/>
      <c r="C29" s="34"/>
      <c r="D29" s="34"/>
      <c r="E29" s="34"/>
      <c r="F29" s="38" t="s">
        <v>39</v>
      </c>
      <c r="G29" s="34"/>
      <c r="H29" s="34"/>
      <c r="I29" s="105" t="s">
        <v>38</v>
      </c>
      <c r="J29" s="38" t="s">
        <v>40</v>
      </c>
      <c r="K29" s="37"/>
    </row>
    <row r="30" spans="2:11" s="1" customFormat="1" ht="14.45" customHeight="1" x14ac:dyDescent="0.3">
      <c r="B30" s="33"/>
      <c r="C30" s="34"/>
      <c r="D30" s="41" t="s">
        <v>41</v>
      </c>
      <c r="E30" s="41" t="s">
        <v>42</v>
      </c>
      <c r="F30" s="106">
        <f>ROUND(SUM(BE82:BE167), 2)</f>
        <v>0</v>
      </c>
      <c r="G30" s="34"/>
      <c r="H30" s="34"/>
      <c r="I30" s="107">
        <v>0.21</v>
      </c>
      <c r="J30" s="106">
        <f>ROUND(ROUND((SUM(BE82:BE167)), 2)*I30, 2)</f>
        <v>0</v>
      </c>
      <c r="K30" s="37"/>
    </row>
    <row r="31" spans="2:11" s="1" customFormat="1" ht="14.45" customHeight="1" x14ac:dyDescent="0.3">
      <c r="B31" s="33"/>
      <c r="C31" s="34"/>
      <c r="D31" s="34"/>
      <c r="E31" s="41" t="s">
        <v>43</v>
      </c>
      <c r="F31" s="106">
        <f>ROUND(SUM(BF82:BF167), 2)</f>
        <v>0</v>
      </c>
      <c r="G31" s="34"/>
      <c r="H31" s="34"/>
      <c r="I31" s="107">
        <v>0.15</v>
      </c>
      <c r="J31" s="106">
        <f>ROUND(ROUND((SUM(BF82:BF167)), 2)*I31, 2)</f>
        <v>0</v>
      </c>
      <c r="K31" s="37"/>
    </row>
    <row r="32" spans="2:11" s="1" customFormat="1" ht="14.45" hidden="1" customHeight="1" x14ac:dyDescent="0.3">
      <c r="B32" s="33"/>
      <c r="C32" s="34"/>
      <c r="D32" s="34"/>
      <c r="E32" s="41" t="s">
        <v>44</v>
      </c>
      <c r="F32" s="106">
        <f>ROUND(SUM(BG82:BG167), 2)</f>
        <v>0</v>
      </c>
      <c r="G32" s="34"/>
      <c r="H32" s="34"/>
      <c r="I32" s="107">
        <v>0.21</v>
      </c>
      <c r="J32" s="106">
        <v>0</v>
      </c>
      <c r="K32" s="37"/>
    </row>
    <row r="33" spans="2:11" s="1" customFormat="1" ht="14.45" hidden="1" customHeight="1" x14ac:dyDescent="0.3">
      <c r="B33" s="33"/>
      <c r="C33" s="34"/>
      <c r="D33" s="34"/>
      <c r="E33" s="41" t="s">
        <v>45</v>
      </c>
      <c r="F33" s="106">
        <f>ROUND(SUM(BH82:BH167), 2)</f>
        <v>0</v>
      </c>
      <c r="G33" s="34"/>
      <c r="H33" s="34"/>
      <c r="I33" s="107">
        <v>0.15</v>
      </c>
      <c r="J33" s="106">
        <v>0</v>
      </c>
      <c r="K33" s="37"/>
    </row>
    <row r="34" spans="2:11" s="1" customFormat="1" ht="14.45" hidden="1" customHeight="1" x14ac:dyDescent="0.3">
      <c r="B34" s="33"/>
      <c r="C34" s="34"/>
      <c r="D34" s="34"/>
      <c r="E34" s="41" t="s">
        <v>46</v>
      </c>
      <c r="F34" s="106">
        <f>ROUND(SUM(BI82:BI167), 2)</f>
        <v>0</v>
      </c>
      <c r="G34" s="34"/>
      <c r="H34" s="34"/>
      <c r="I34" s="107">
        <v>0</v>
      </c>
      <c r="J34" s="106">
        <v>0</v>
      </c>
      <c r="K34" s="37"/>
    </row>
    <row r="35" spans="2:11" s="1" customFormat="1" ht="6.95" customHeight="1" x14ac:dyDescent="0.3">
      <c r="B35" s="33"/>
      <c r="C35" s="34"/>
      <c r="D35" s="34"/>
      <c r="E35" s="34"/>
      <c r="F35" s="34"/>
      <c r="G35" s="34"/>
      <c r="H35" s="34"/>
      <c r="I35" s="94"/>
      <c r="J35" s="34"/>
      <c r="K35" s="37"/>
    </row>
    <row r="36" spans="2:11" s="1" customFormat="1" ht="25.35" customHeight="1" x14ac:dyDescent="0.3">
      <c r="B36" s="33"/>
      <c r="C36" s="108"/>
      <c r="D36" s="109" t="s">
        <v>47</v>
      </c>
      <c r="E36" s="64"/>
      <c r="F36" s="64"/>
      <c r="G36" s="110" t="s">
        <v>48</v>
      </c>
      <c r="H36" s="111" t="s">
        <v>49</v>
      </c>
      <c r="I36" s="112"/>
      <c r="J36" s="113">
        <f>SUM(J27:J34)</f>
        <v>0</v>
      </c>
      <c r="K36" s="114"/>
    </row>
    <row r="37" spans="2:11" s="1" customFormat="1" ht="14.45" customHeight="1" x14ac:dyDescent="0.3">
      <c r="B37" s="48"/>
      <c r="C37" s="49"/>
      <c r="D37" s="49"/>
      <c r="E37" s="49"/>
      <c r="F37" s="49"/>
      <c r="G37" s="49"/>
      <c r="H37" s="49"/>
      <c r="I37" s="115"/>
      <c r="J37" s="49"/>
      <c r="K37" s="50"/>
    </row>
    <row r="41" spans="2:11" s="1" customFormat="1" ht="6.95" customHeight="1" x14ac:dyDescent="0.3">
      <c r="B41" s="51"/>
      <c r="C41" s="52"/>
      <c r="D41" s="52"/>
      <c r="E41" s="52"/>
      <c r="F41" s="52"/>
      <c r="G41" s="52"/>
      <c r="H41" s="52"/>
      <c r="I41" s="116"/>
      <c r="J41" s="52"/>
      <c r="K41" s="117"/>
    </row>
    <row r="42" spans="2:11" s="1" customFormat="1" ht="36.950000000000003" customHeight="1" x14ac:dyDescent="0.3">
      <c r="B42" s="33"/>
      <c r="C42" s="22" t="s">
        <v>87</v>
      </c>
      <c r="D42" s="34"/>
      <c r="E42" s="34"/>
      <c r="F42" s="34"/>
      <c r="G42" s="34"/>
      <c r="H42" s="34"/>
      <c r="I42" s="94"/>
      <c r="J42" s="34"/>
      <c r="K42" s="37"/>
    </row>
    <row r="43" spans="2:11" s="1" customFormat="1" ht="6.95" customHeight="1" x14ac:dyDescent="0.3">
      <c r="B43" s="33"/>
      <c r="C43" s="34"/>
      <c r="D43" s="34"/>
      <c r="E43" s="34"/>
      <c r="F43" s="34"/>
      <c r="G43" s="34"/>
      <c r="H43" s="34"/>
      <c r="I43" s="94"/>
      <c r="J43" s="34"/>
      <c r="K43" s="37"/>
    </row>
    <row r="44" spans="2:11" s="1" customFormat="1" ht="14.45" customHeight="1" x14ac:dyDescent="0.3">
      <c r="B44" s="33"/>
      <c r="C44" s="29" t="s">
        <v>17</v>
      </c>
      <c r="D44" s="34"/>
      <c r="E44" s="34"/>
      <c r="F44" s="34"/>
      <c r="G44" s="34"/>
      <c r="H44" s="34"/>
      <c r="I44" s="94"/>
      <c r="J44" s="34"/>
      <c r="K44" s="37"/>
    </row>
    <row r="45" spans="2:11" s="1" customFormat="1" ht="22.5" customHeight="1" x14ac:dyDescent="0.3">
      <c r="B45" s="33"/>
      <c r="C45" s="34"/>
      <c r="D45" s="34"/>
      <c r="E45" s="264" t="str">
        <f>E7</f>
        <v>Oprava chodníku v ulici Přeloučská</v>
      </c>
      <c r="F45" s="240"/>
      <c r="G45" s="240"/>
      <c r="H45" s="240"/>
      <c r="I45" s="94"/>
      <c r="J45" s="34"/>
      <c r="K45" s="37"/>
    </row>
    <row r="46" spans="2:11" s="1" customFormat="1" ht="14.45" customHeight="1" x14ac:dyDescent="0.3">
      <c r="B46" s="33"/>
      <c r="C46" s="29" t="s">
        <v>85</v>
      </c>
      <c r="D46" s="34"/>
      <c r="E46" s="34"/>
      <c r="F46" s="34"/>
      <c r="G46" s="34"/>
      <c r="H46" s="34"/>
      <c r="I46" s="94"/>
      <c r="J46" s="34"/>
      <c r="K46" s="37"/>
    </row>
    <row r="47" spans="2:11" s="1" customFormat="1" ht="23.25" customHeight="1" x14ac:dyDescent="0.3">
      <c r="B47" s="33"/>
      <c r="C47" s="34"/>
      <c r="D47" s="34"/>
      <c r="E47" s="265" t="str">
        <f>E9</f>
        <v>400/15-1-1 - SO 101 Oprava chodníku</v>
      </c>
      <c r="F47" s="240"/>
      <c r="G47" s="240"/>
      <c r="H47" s="240"/>
      <c r="I47" s="94"/>
      <c r="J47" s="34"/>
      <c r="K47" s="37"/>
    </row>
    <row r="48" spans="2:11" s="1" customFormat="1" ht="6.95" customHeight="1" x14ac:dyDescent="0.3">
      <c r="B48" s="33"/>
      <c r="C48" s="34"/>
      <c r="D48" s="34"/>
      <c r="E48" s="34"/>
      <c r="F48" s="34"/>
      <c r="G48" s="34"/>
      <c r="H48" s="34"/>
      <c r="I48" s="94"/>
      <c r="J48" s="34"/>
      <c r="K48" s="37"/>
    </row>
    <row r="49" spans="2:47" s="1" customFormat="1" ht="18" customHeight="1" x14ac:dyDescent="0.3">
      <c r="B49" s="33"/>
      <c r="C49" s="29" t="s">
        <v>23</v>
      </c>
      <c r="D49" s="34"/>
      <c r="E49" s="34"/>
      <c r="F49" s="27" t="str">
        <f>F12</f>
        <v xml:space="preserve"> </v>
      </c>
      <c r="G49" s="34"/>
      <c r="H49" s="34"/>
      <c r="I49" s="95" t="s">
        <v>25</v>
      </c>
      <c r="J49" s="96" t="str">
        <f>IF(J12="","",J12)</f>
        <v>21.06.2016</v>
      </c>
      <c r="K49" s="37"/>
    </row>
    <row r="50" spans="2:47" s="1" customFormat="1" ht="6.95" customHeight="1" x14ac:dyDescent="0.3">
      <c r="B50" s="33"/>
      <c r="C50" s="34"/>
      <c r="D50" s="34"/>
      <c r="E50" s="34"/>
      <c r="F50" s="34"/>
      <c r="G50" s="34"/>
      <c r="H50" s="34"/>
      <c r="I50" s="94"/>
      <c r="J50" s="34"/>
      <c r="K50" s="37"/>
    </row>
    <row r="51" spans="2:47" s="1" customFormat="1" ht="15" x14ac:dyDescent="0.3">
      <c r="B51" s="33"/>
      <c r="C51" s="29" t="s">
        <v>29</v>
      </c>
      <c r="D51" s="34"/>
      <c r="E51" s="34"/>
      <c r="F51" s="27" t="str">
        <f>E15</f>
        <v xml:space="preserve"> </v>
      </c>
      <c r="G51" s="34"/>
      <c r="H51" s="34"/>
      <c r="I51" s="95" t="s">
        <v>34</v>
      </c>
      <c r="J51" s="27" t="str">
        <f>E21</f>
        <v xml:space="preserve"> </v>
      </c>
      <c r="K51" s="37"/>
    </row>
    <row r="52" spans="2:47" s="1" customFormat="1" ht="14.45" customHeight="1" x14ac:dyDescent="0.3">
      <c r="B52" s="33"/>
      <c r="C52" s="29" t="s">
        <v>32</v>
      </c>
      <c r="D52" s="34"/>
      <c r="E52" s="34"/>
      <c r="F52" s="27" t="str">
        <f>IF(E18="","",E18)</f>
        <v/>
      </c>
      <c r="G52" s="34"/>
      <c r="H52" s="34"/>
      <c r="I52" s="94"/>
      <c r="J52" s="34"/>
      <c r="K52" s="37"/>
    </row>
    <row r="53" spans="2:47" s="1" customFormat="1" ht="10.35" customHeight="1" x14ac:dyDescent="0.3">
      <c r="B53" s="33"/>
      <c r="C53" s="34"/>
      <c r="D53" s="34"/>
      <c r="E53" s="34"/>
      <c r="F53" s="34"/>
      <c r="G53" s="34"/>
      <c r="H53" s="34"/>
      <c r="I53" s="94"/>
      <c r="J53" s="34"/>
      <c r="K53" s="37"/>
    </row>
    <row r="54" spans="2:47" s="1" customFormat="1" ht="29.25" customHeight="1" x14ac:dyDescent="0.3">
      <c r="B54" s="33"/>
      <c r="C54" s="118" t="s">
        <v>88</v>
      </c>
      <c r="D54" s="108"/>
      <c r="E54" s="108"/>
      <c r="F54" s="108"/>
      <c r="G54" s="108"/>
      <c r="H54" s="108"/>
      <c r="I54" s="119"/>
      <c r="J54" s="120" t="s">
        <v>89</v>
      </c>
      <c r="K54" s="121"/>
    </row>
    <row r="55" spans="2:47" s="1" customFormat="1" ht="10.35" customHeight="1" x14ac:dyDescent="0.3">
      <c r="B55" s="33"/>
      <c r="C55" s="34"/>
      <c r="D55" s="34"/>
      <c r="E55" s="34"/>
      <c r="F55" s="34"/>
      <c r="G55" s="34"/>
      <c r="H55" s="34"/>
      <c r="I55" s="94"/>
      <c r="J55" s="34"/>
      <c r="K55" s="37"/>
    </row>
    <row r="56" spans="2:47" s="1" customFormat="1" ht="29.25" customHeight="1" x14ac:dyDescent="0.3">
      <c r="B56" s="33"/>
      <c r="C56" s="122" t="s">
        <v>90</v>
      </c>
      <c r="D56" s="34"/>
      <c r="E56" s="34"/>
      <c r="F56" s="34"/>
      <c r="G56" s="34"/>
      <c r="H56" s="34"/>
      <c r="I56" s="94"/>
      <c r="J56" s="104">
        <f>J82</f>
        <v>0</v>
      </c>
      <c r="K56" s="37"/>
      <c r="AU56" s="16" t="s">
        <v>91</v>
      </c>
    </row>
    <row r="57" spans="2:47" s="7" customFormat="1" ht="24.95" customHeight="1" x14ac:dyDescent="0.3">
      <c r="B57" s="123"/>
      <c r="C57" s="124"/>
      <c r="D57" s="125" t="s">
        <v>149</v>
      </c>
      <c r="E57" s="126"/>
      <c r="F57" s="126"/>
      <c r="G57" s="126"/>
      <c r="H57" s="126"/>
      <c r="I57" s="127"/>
      <c r="J57" s="128">
        <f>J83</f>
        <v>0</v>
      </c>
      <c r="K57" s="129"/>
    </row>
    <row r="58" spans="2:47" s="8" customFormat="1" ht="19.899999999999999" customHeight="1" x14ac:dyDescent="0.3">
      <c r="B58" s="130"/>
      <c r="C58" s="131"/>
      <c r="D58" s="132" t="s">
        <v>150</v>
      </c>
      <c r="E58" s="133"/>
      <c r="F58" s="133"/>
      <c r="G58" s="133"/>
      <c r="H58" s="133"/>
      <c r="I58" s="134"/>
      <c r="J58" s="135">
        <f>J84</f>
        <v>0</v>
      </c>
      <c r="K58" s="136"/>
    </row>
    <row r="59" spans="2:47" s="8" customFormat="1" ht="19.899999999999999" customHeight="1" x14ac:dyDescent="0.3">
      <c r="B59" s="130"/>
      <c r="C59" s="131"/>
      <c r="D59" s="132" t="s">
        <v>151</v>
      </c>
      <c r="E59" s="133"/>
      <c r="F59" s="133"/>
      <c r="G59" s="133"/>
      <c r="H59" s="133"/>
      <c r="I59" s="134"/>
      <c r="J59" s="135">
        <f>J104</f>
        <v>0</v>
      </c>
      <c r="K59" s="136"/>
    </row>
    <row r="60" spans="2:47" s="8" customFormat="1" ht="19.899999999999999" customHeight="1" x14ac:dyDescent="0.3">
      <c r="B60" s="130"/>
      <c r="C60" s="131"/>
      <c r="D60" s="132" t="s">
        <v>152</v>
      </c>
      <c r="E60" s="133"/>
      <c r="F60" s="133"/>
      <c r="G60" s="133"/>
      <c r="H60" s="133"/>
      <c r="I60" s="134"/>
      <c r="J60" s="135">
        <f>J129</f>
        <v>0</v>
      </c>
      <c r="K60" s="136"/>
    </row>
    <row r="61" spans="2:47" s="8" customFormat="1" ht="19.899999999999999" customHeight="1" x14ac:dyDescent="0.3">
      <c r="B61" s="130"/>
      <c r="C61" s="131"/>
      <c r="D61" s="132" t="s">
        <v>153</v>
      </c>
      <c r="E61" s="133"/>
      <c r="F61" s="133"/>
      <c r="G61" s="133"/>
      <c r="H61" s="133"/>
      <c r="I61" s="134"/>
      <c r="J61" s="135">
        <f>J144</f>
        <v>0</v>
      </c>
      <c r="K61" s="136"/>
    </row>
    <row r="62" spans="2:47" s="8" customFormat="1" ht="19.899999999999999" customHeight="1" x14ac:dyDescent="0.3">
      <c r="B62" s="130"/>
      <c r="C62" s="131"/>
      <c r="D62" s="132" t="s">
        <v>154</v>
      </c>
      <c r="E62" s="133"/>
      <c r="F62" s="133"/>
      <c r="G62" s="133"/>
      <c r="H62" s="133"/>
      <c r="I62" s="134"/>
      <c r="J62" s="135">
        <f>J166</f>
        <v>0</v>
      </c>
      <c r="K62" s="136"/>
    </row>
    <row r="63" spans="2:47" s="1" customFormat="1" ht="21.75" customHeight="1" x14ac:dyDescent="0.3">
      <c r="B63" s="33"/>
      <c r="C63" s="34"/>
      <c r="D63" s="34"/>
      <c r="E63" s="34"/>
      <c r="F63" s="34"/>
      <c r="G63" s="34"/>
      <c r="H63" s="34"/>
      <c r="I63" s="94"/>
      <c r="J63" s="34"/>
      <c r="K63" s="37"/>
    </row>
    <row r="64" spans="2:47" s="1" customFormat="1" ht="6.95" customHeight="1" x14ac:dyDescent="0.3">
      <c r="B64" s="48"/>
      <c r="C64" s="49"/>
      <c r="D64" s="49"/>
      <c r="E64" s="49"/>
      <c r="F64" s="49"/>
      <c r="G64" s="49"/>
      <c r="H64" s="49"/>
      <c r="I64" s="115"/>
      <c r="J64" s="49"/>
      <c r="K64" s="50"/>
    </row>
    <row r="68" spans="2:12" s="1" customFormat="1" ht="6.95" customHeight="1" x14ac:dyDescent="0.3">
      <c r="B68" s="51"/>
      <c r="C68" s="52"/>
      <c r="D68" s="52"/>
      <c r="E68" s="52"/>
      <c r="F68" s="52"/>
      <c r="G68" s="52"/>
      <c r="H68" s="52"/>
      <c r="I68" s="116"/>
      <c r="J68" s="52"/>
      <c r="K68" s="52"/>
      <c r="L68" s="33"/>
    </row>
    <row r="69" spans="2:12" s="1" customFormat="1" ht="36.950000000000003" customHeight="1" x14ac:dyDescent="0.3">
      <c r="B69" s="33"/>
      <c r="C69" s="53" t="s">
        <v>96</v>
      </c>
      <c r="L69" s="33"/>
    </row>
    <row r="70" spans="2:12" s="1" customFormat="1" ht="6.95" customHeight="1" x14ac:dyDescent="0.3">
      <c r="B70" s="33"/>
      <c r="L70" s="33"/>
    </row>
    <row r="71" spans="2:12" s="1" customFormat="1" ht="14.45" customHeight="1" x14ac:dyDescent="0.3">
      <c r="B71" s="33"/>
      <c r="C71" s="55" t="s">
        <v>17</v>
      </c>
      <c r="L71" s="33"/>
    </row>
    <row r="72" spans="2:12" s="1" customFormat="1" ht="22.5" customHeight="1" x14ac:dyDescent="0.3">
      <c r="B72" s="33"/>
      <c r="E72" s="262" t="str">
        <f>E7</f>
        <v>Oprava chodníku v ulici Přeloučská</v>
      </c>
      <c r="F72" s="235"/>
      <c r="G72" s="235"/>
      <c r="H72" s="235"/>
      <c r="L72" s="33"/>
    </row>
    <row r="73" spans="2:12" s="1" customFormat="1" ht="14.45" customHeight="1" x14ac:dyDescent="0.3">
      <c r="B73" s="33"/>
      <c r="C73" s="55" t="s">
        <v>85</v>
      </c>
      <c r="L73" s="33"/>
    </row>
    <row r="74" spans="2:12" s="1" customFormat="1" ht="23.25" customHeight="1" x14ac:dyDescent="0.3">
      <c r="B74" s="33"/>
      <c r="E74" s="232" t="str">
        <f>E9</f>
        <v>400/15-1-1 - SO 101 Oprava chodníku</v>
      </c>
      <c r="F74" s="235"/>
      <c r="G74" s="235"/>
      <c r="H74" s="235"/>
      <c r="L74" s="33"/>
    </row>
    <row r="75" spans="2:12" s="1" customFormat="1" ht="6.95" customHeight="1" x14ac:dyDescent="0.3">
      <c r="B75" s="33"/>
      <c r="L75" s="33"/>
    </row>
    <row r="76" spans="2:12" s="1" customFormat="1" ht="18" customHeight="1" x14ac:dyDescent="0.3">
      <c r="B76" s="33"/>
      <c r="C76" s="55" t="s">
        <v>23</v>
      </c>
      <c r="F76" s="137" t="str">
        <f>F12</f>
        <v xml:space="preserve"> </v>
      </c>
      <c r="I76" s="138" t="s">
        <v>25</v>
      </c>
      <c r="J76" s="59" t="str">
        <f>IF(J12="","",J12)</f>
        <v>21.06.2016</v>
      </c>
      <c r="L76" s="33"/>
    </row>
    <row r="77" spans="2:12" s="1" customFormat="1" ht="6.95" customHeight="1" x14ac:dyDescent="0.3">
      <c r="B77" s="33"/>
      <c r="L77" s="33"/>
    </row>
    <row r="78" spans="2:12" s="1" customFormat="1" ht="15" x14ac:dyDescent="0.3">
      <c r="B78" s="33"/>
      <c r="C78" s="55" t="s">
        <v>29</v>
      </c>
      <c r="F78" s="137" t="str">
        <f>E15</f>
        <v xml:space="preserve"> </v>
      </c>
      <c r="I78" s="138" t="s">
        <v>34</v>
      </c>
      <c r="J78" s="137" t="str">
        <f>E21</f>
        <v xml:space="preserve"> </v>
      </c>
      <c r="L78" s="33"/>
    </row>
    <row r="79" spans="2:12" s="1" customFormat="1" ht="14.45" customHeight="1" x14ac:dyDescent="0.3">
      <c r="B79" s="33"/>
      <c r="C79" s="55" t="s">
        <v>32</v>
      </c>
      <c r="F79" s="137" t="str">
        <f>IF(E18="","",E18)</f>
        <v/>
      </c>
      <c r="L79" s="33"/>
    </row>
    <row r="80" spans="2:12" s="1" customFormat="1" ht="10.35" customHeight="1" x14ac:dyDescent="0.3">
      <c r="B80" s="33"/>
      <c r="L80" s="33"/>
    </row>
    <row r="81" spans="2:65" s="9" customFormat="1" ht="29.25" customHeight="1" x14ac:dyDescent="0.3">
      <c r="B81" s="139"/>
      <c r="C81" s="140" t="s">
        <v>97</v>
      </c>
      <c r="D81" s="141" t="s">
        <v>56</v>
      </c>
      <c r="E81" s="141" t="s">
        <v>52</v>
      </c>
      <c r="F81" s="141" t="s">
        <v>98</v>
      </c>
      <c r="G81" s="141" t="s">
        <v>99</v>
      </c>
      <c r="H81" s="141" t="s">
        <v>100</v>
      </c>
      <c r="I81" s="142" t="s">
        <v>101</v>
      </c>
      <c r="J81" s="141" t="s">
        <v>89</v>
      </c>
      <c r="K81" s="143" t="s">
        <v>102</v>
      </c>
      <c r="L81" s="139"/>
      <c r="M81" s="66" t="s">
        <v>103</v>
      </c>
      <c r="N81" s="67" t="s">
        <v>41</v>
      </c>
      <c r="O81" s="67" t="s">
        <v>104</v>
      </c>
      <c r="P81" s="67" t="s">
        <v>105</v>
      </c>
      <c r="Q81" s="67" t="s">
        <v>106</v>
      </c>
      <c r="R81" s="67" t="s">
        <v>107</v>
      </c>
      <c r="S81" s="67" t="s">
        <v>108</v>
      </c>
      <c r="T81" s="68" t="s">
        <v>109</v>
      </c>
    </row>
    <row r="82" spans="2:65" s="1" customFormat="1" ht="29.25" customHeight="1" x14ac:dyDescent="0.35">
      <c r="B82" s="33"/>
      <c r="C82" s="70" t="s">
        <v>90</v>
      </c>
      <c r="J82" s="144">
        <f>BK82</f>
        <v>0</v>
      </c>
      <c r="L82" s="33"/>
      <c r="M82" s="69"/>
      <c r="N82" s="60"/>
      <c r="O82" s="60"/>
      <c r="P82" s="145">
        <f>P83</f>
        <v>0</v>
      </c>
      <c r="Q82" s="60"/>
      <c r="R82" s="145">
        <f>R83</f>
        <v>143.02715899999998</v>
      </c>
      <c r="S82" s="60"/>
      <c r="T82" s="146">
        <f>T83</f>
        <v>129.63240000000002</v>
      </c>
      <c r="AT82" s="16" t="s">
        <v>70</v>
      </c>
      <c r="AU82" s="16" t="s">
        <v>91</v>
      </c>
      <c r="BK82" s="147">
        <f>BK83</f>
        <v>0</v>
      </c>
    </row>
    <row r="83" spans="2:65" s="10" customFormat="1" ht="37.35" customHeight="1" x14ac:dyDescent="0.35">
      <c r="B83" s="148"/>
      <c r="D83" s="149" t="s">
        <v>70</v>
      </c>
      <c r="E83" s="150" t="s">
        <v>155</v>
      </c>
      <c r="F83" s="150" t="s">
        <v>156</v>
      </c>
      <c r="I83" s="151"/>
      <c r="J83" s="152">
        <f>BK83</f>
        <v>0</v>
      </c>
      <c r="L83" s="148"/>
      <c r="M83" s="153"/>
      <c r="N83" s="154"/>
      <c r="O83" s="154"/>
      <c r="P83" s="155">
        <f>P84+P104+P129+P144+P166</f>
        <v>0</v>
      </c>
      <c r="Q83" s="154"/>
      <c r="R83" s="155">
        <f>R84+R104+R129+R144+R166</f>
        <v>143.02715899999998</v>
      </c>
      <c r="S83" s="154"/>
      <c r="T83" s="156">
        <f>T84+T104+T129+T144+T166</f>
        <v>129.63240000000002</v>
      </c>
      <c r="AR83" s="149" t="s">
        <v>22</v>
      </c>
      <c r="AT83" s="157" t="s">
        <v>70</v>
      </c>
      <c r="AU83" s="157" t="s">
        <v>71</v>
      </c>
      <c r="AY83" s="149" t="s">
        <v>113</v>
      </c>
      <c r="BK83" s="158">
        <f>BK84+BK104+BK129+BK144+BK166</f>
        <v>0</v>
      </c>
    </row>
    <row r="84" spans="2:65" s="10" customFormat="1" ht="19.899999999999999" customHeight="1" x14ac:dyDescent="0.3">
      <c r="B84" s="148"/>
      <c r="D84" s="159" t="s">
        <v>70</v>
      </c>
      <c r="E84" s="160" t="s">
        <v>22</v>
      </c>
      <c r="F84" s="160" t="s">
        <v>157</v>
      </c>
      <c r="I84" s="151"/>
      <c r="J84" s="161">
        <f>BK84</f>
        <v>0</v>
      </c>
      <c r="L84" s="148"/>
      <c r="M84" s="153"/>
      <c r="N84" s="154"/>
      <c r="O84" s="154"/>
      <c r="P84" s="155">
        <f>SUM(P85:P103)</f>
        <v>0</v>
      </c>
      <c r="Q84" s="154"/>
      <c r="R84" s="155">
        <f>SUM(R85:R103)</f>
        <v>0</v>
      </c>
      <c r="S84" s="154"/>
      <c r="T84" s="156">
        <f>SUM(T85:T103)</f>
        <v>129.62440000000001</v>
      </c>
      <c r="AR84" s="149" t="s">
        <v>22</v>
      </c>
      <c r="AT84" s="157" t="s">
        <v>70</v>
      </c>
      <c r="AU84" s="157" t="s">
        <v>22</v>
      </c>
      <c r="AY84" s="149" t="s">
        <v>113</v>
      </c>
      <c r="BK84" s="158">
        <f>SUM(BK85:BK103)</f>
        <v>0</v>
      </c>
    </row>
    <row r="85" spans="2:65" s="1" customFormat="1" ht="57" customHeight="1" x14ac:dyDescent="0.3">
      <c r="B85" s="162"/>
      <c r="C85" s="163" t="s">
        <v>22</v>
      </c>
      <c r="D85" s="163" t="s">
        <v>116</v>
      </c>
      <c r="E85" s="164" t="s">
        <v>158</v>
      </c>
      <c r="F85" s="165" t="s">
        <v>159</v>
      </c>
      <c r="G85" s="166" t="s">
        <v>160</v>
      </c>
      <c r="H85" s="167">
        <v>146</v>
      </c>
      <c r="I85" s="168"/>
      <c r="J85" s="169">
        <f>ROUND(I85*H85,2)</f>
        <v>0</v>
      </c>
      <c r="K85" s="165" t="s">
        <v>161</v>
      </c>
      <c r="L85" s="33"/>
      <c r="M85" s="170" t="s">
        <v>3</v>
      </c>
      <c r="N85" s="171" t="s">
        <v>42</v>
      </c>
      <c r="O85" s="34"/>
      <c r="P85" s="172">
        <f>O85*H85</f>
        <v>0</v>
      </c>
      <c r="Q85" s="172">
        <v>0</v>
      </c>
      <c r="R85" s="172">
        <f>Q85*H85</f>
        <v>0</v>
      </c>
      <c r="S85" s="172">
        <v>0.255</v>
      </c>
      <c r="T85" s="173">
        <f>S85*H85</f>
        <v>37.230000000000004</v>
      </c>
      <c r="AR85" s="16" t="s">
        <v>135</v>
      </c>
      <c r="AT85" s="16" t="s">
        <v>116</v>
      </c>
      <c r="AU85" s="16" t="s">
        <v>79</v>
      </c>
      <c r="AY85" s="16" t="s">
        <v>113</v>
      </c>
      <c r="BE85" s="174">
        <f>IF(N85="základní",J85,0)</f>
        <v>0</v>
      </c>
      <c r="BF85" s="174">
        <f>IF(N85="snížená",J85,0)</f>
        <v>0</v>
      </c>
      <c r="BG85" s="174">
        <f>IF(N85="zákl. přenesená",J85,0)</f>
        <v>0</v>
      </c>
      <c r="BH85" s="174">
        <f>IF(N85="sníž. přenesená",J85,0)</f>
        <v>0</v>
      </c>
      <c r="BI85" s="174">
        <f>IF(N85="nulová",J85,0)</f>
        <v>0</v>
      </c>
      <c r="BJ85" s="16" t="s">
        <v>22</v>
      </c>
      <c r="BK85" s="174">
        <f>ROUND(I85*H85,2)</f>
        <v>0</v>
      </c>
      <c r="BL85" s="16" t="s">
        <v>135</v>
      </c>
      <c r="BM85" s="16" t="s">
        <v>162</v>
      </c>
    </row>
    <row r="86" spans="2:65" s="1" customFormat="1" ht="27" x14ac:dyDescent="0.3">
      <c r="B86" s="33"/>
      <c r="D86" s="175" t="s">
        <v>131</v>
      </c>
      <c r="F86" s="176" t="s">
        <v>163</v>
      </c>
      <c r="I86" s="177"/>
      <c r="L86" s="33"/>
      <c r="M86" s="62"/>
      <c r="N86" s="34"/>
      <c r="O86" s="34"/>
      <c r="P86" s="34"/>
      <c r="Q86" s="34"/>
      <c r="R86" s="34"/>
      <c r="S86" s="34"/>
      <c r="T86" s="63"/>
      <c r="AT86" s="16" t="s">
        <v>131</v>
      </c>
      <c r="AU86" s="16" t="s">
        <v>79</v>
      </c>
    </row>
    <row r="87" spans="2:65" s="11" customFormat="1" x14ac:dyDescent="0.3">
      <c r="B87" s="182"/>
      <c r="D87" s="175" t="s">
        <v>164</v>
      </c>
      <c r="E87" s="183" t="s">
        <v>3</v>
      </c>
      <c r="F87" s="184" t="s">
        <v>165</v>
      </c>
      <c r="H87" s="185">
        <v>146</v>
      </c>
      <c r="I87" s="186"/>
      <c r="L87" s="182"/>
      <c r="M87" s="187"/>
      <c r="N87" s="188"/>
      <c r="O87" s="188"/>
      <c r="P87" s="188"/>
      <c r="Q87" s="188"/>
      <c r="R87" s="188"/>
      <c r="S87" s="188"/>
      <c r="T87" s="189"/>
      <c r="AT87" s="183" t="s">
        <v>164</v>
      </c>
      <c r="AU87" s="183" t="s">
        <v>79</v>
      </c>
      <c r="AV87" s="11" t="s">
        <v>79</v>
      </c>
      <c r="AW87" s="11" t="s">
        <v>35</v>
      </c>
      <c r="AX87" s="11" t="s">
        <v>22</v>
      </c>
      <c r="AY87" s="183" t="s">
        <v>113</v>
      </c>
    </row>
    <row r="88" spans="2:65" s="12" customFormat="1" x14ac:dyDescent="0.3">
      <c r="B88" s="190"/>
      <c r="D88" s="191" t="s">
        <v>164</v>
      </c>
      <c r="E88" s="192" t="s">
        <v>3</v>
      </c>
      <c r="F88" s="193" t="s">
        <v>166</v>
      </c>
      <c r="H88" s="194" t="s">
        <v>3</v>
      </c>
      <c r="I88" s="195"/>
      <c r="L88" s="190"/>
      <c r="M88" s="196"/>
      <c r="N88" s="197"/>
      <c r="O88" s="197"/>
      <c r="P88" s="197"/>
      <c r="Q88" s="197"/>
      <c r="R88" s="197"/>
      <c r="S88" s="197"/>
      <c r="T88" s="198"/>
      <c r="AT88" s="199" t="s">
        <v>164</v>
      </c>
      <c r="AU88" s="199" t="s">
        <v>79</v>
      </c>
      <c r="AV88" s="12" t="s">
        <v>22</v>
      </c>
      <c r="AW88" s="12" t="s">
        <v>35</v>
      </c>
      <c r="AX88" s="12" t="s">
        <v>71</v>
      </c>
      <c r="AY88" s="199" t="s">
        <v>113</v>
      </c>
    </row>
    <row r="89" spans="2:65" s="1" customFormat="1" ht="44.25" customHeight="1" x14ac:dyDescent="0.3">
      <c r="B89" s="162"/>
      <c r="C89" s="163" t="s">
        <v>79</v>
      </c>
      <c r="D89" s="163" t="s">
        <v>116</v>
      </c>
      <c r="E89" s="164" t="s">
        <v>167</v>
      </c>
      <c r="F89" s="165" t="s">
        <v>168</v>
      </c>
      <c r="G89" s="166" t="s">
        <v>160</v>
      </c>
      <c r="H89" s="167">
        <v>39.299999999999997</v>
      </c>
      <c r="I89" s="168"/>
      <c r="J89" s="169">
        <f>ROUND(I89*H89,2)</f>
        <v>0</v>
      </c>
      <c r="K89" s="165" t="s">
        <v>161</v>
      </c>
      <c r="L89" s="33"/>
      <c r="M89" s="170" t="s">
        <v>3</v>
      </c>
      <c r="N89" s="171" t="s">
        <v>42</v>
      </c>
      <c r="O89" s="34"/>
      <c r="P89" s="172">
        <f>O89*H89</f>
        <v>0</v>
      </c>
      <c r="Q89" s="172">
        <v>0</v>
      </c>
      <c r="R89" s="172">
        <f>Q89*H89</f>
        <v>0</v>
      </c>
      <c r="S89" s="172">
        <v>9.8000000000000004E-2</v>
      </c>
      <c r="T89" s="173">
        <f>S89*H89</f>
        <v>3.8513999999999999</v>
      </c>
      <c r="AR89" s="16" t="s">
        <v>135</v>
      </c>
      <c r="AT89" s="16" t="s">
        <v>116</v>
      </c>
      <c r="AU89" s="16" t="s">
        <v>79</v>
      </c>
      <c r="AY89" s="16" t="s">
        <v>113</v>
      </c>
      <c r="BE89" s="174">
        <f>IF(N89="základní",J89,0)</f>
        <v>0</v>
      </c>
      <c r="BF89" s="174">
        <f>IF(N89="snížená",J89,0)</f>
        <v>0</v>
      </c>
      <c r="BG89" s="174">
        <f>IF(N89="zákl. přenesená",J89,0)</f>
        <v>0</v>
      </c>
      <c r="BH89" s="174">
        <f>IF(N89="sníž. přenesená",J89,0)</f>
        <v>0</v>
      </c>
      <c r="BI89" s="174">
        <f>IF(N89="nulová",J89,0)</f>
        <v>0</v>
      </c>
      <c r="BJ89" s="16" t="s">
        <v>22</v>
      </c>
      <c r="BK89" s="174">
        <f>ROUND(I89*H89,2)</f>
        <v>0</v>
      </c>
      <c r="BL89" s="16" t="s">
        <v>135</v>
      </c>
      <c r="BM89" s="16" t="s">
        <v>169</v>
      </c>
    </row>
    <row r="90" spans="2:65" s="1" customFormat="1" ht="27" x14ac:dyDescent="0.3">
      <c r="B90" s="33"/>
      <c r="D90" s="175" t="s">
        <v>131</v>
      </c>
      <c r="F90" s="176" t="s">
        <v>170</v>
      </c>
      <c r="I90" s="177"/>
      <c r="L90" s="33"/>
      <c r="M90" s="62"/>
      <c r="N90" s="34"/>
      <c r="O90" s="34"/>
      <c r="P90" s="34"/>
      <c r="Q90" s="34"/>
      <c r="R90" s="34"/>
      <c r="S90" s="34"/>
      <c r="T90" s="63"/>
      <c r="AT90" s="16" t="s">
        <v>131</v>
      </c>
      <c r="AU90" s="16" t="s">
        <v>79</v>
      </c>
    </row>
    <row r="91" spans="2:65" s="11" customFormat="1" x14ac:dyDescent="0.3">
      <c r="B91" s="182"/>
      <c r="D91" s="175" t="s">
        <v>164</v>
      </c>
      <c r="E91" s="183" t="s">
        <v>3</v>
      </c>
      <c r="F91" s="184" t="s">
        <v>171</v>
      </c>
      <c r="H91" s="185">
        <v>39.299999999999997</v>
      </c>
      <c r="I91" s="186"/>
      <c r="L91" s="182"/>
      <c r="M91" s="187"/>
      <c r="N91" s="188"/>
      <c r="O91" s="188"/>
      <c r="P91" s="188"/>
      <c r="Q91" s="188"/>
      <c r="R91" s="188"/>
      <c r="S91" s="188"/>
      <c r="T91" s="189"/>
      <c r="AT91" s="183" t="s">
        <v>164</v>
      </c>
      <c r="AU91" s="183" t="s">
        <v>79</v>
      </c>
      <c r="AV91" s="11" t="s">
        <v>79</v>
      </c>
      <c r="AW91" s="11" t="s">
        <v>35</v>
      </c>
      <c r="AX91" s="11" t="s">
        <v>22</v>
      </c>
      <c r="AY91" s="183" t="s">
        <v>113</v>
      </c>
    </row>
    <row r="92" spans="2:65" s="12" customFormat="1" x14ac:dyDescent="0.3">
      <c r="B92" s="190"/>
      <c r="D92" s="191" t="s">
        <v>164</v>
      </c>
      <c r="E92" s="192" t="s">
        <v>3</v>
      </c>
      <c r="F92" s="193" t="s">
        <v>166</v>
      </c>
      <c r="H92" s="194" t="s">
        <v>3</v>
      </c>
      <c r="I92" s="195"/>
      <c r="L92" s="190"/>
      <c r="M92" s="196"/>
      <c r="N92" s="197"/>
      <c r="O92" s="197"/>
      <c r="P92" s="197"/>
      <c r="Q92" s="197"/>
      <c r="R92" s="197"/>
      <c r="S92" s="197"/>
      <c r="T92" s="198"/>
      <c r="AT92" s="199" t="s">
        <v>164</v>
      </c>
      <c r="AU92" s="199" t="s">
        <v>79</v>
      </c>
      <c r="AV92" s="12" t="s">
        <v>22</v>
      </c>
      <c r="AW92" s="12" t="s">
        <v>35</v>
      </c>
      <c r="AX92" s="12" t="s">
        <v>71</v>
      </c>
      <c r="AY92" s="199" t="s">
        <v>113</v>
      </c>
    </row>
    <row r="93" spans="2:65" s="1" customFormat="1" ht="44.25" customHeight="1" x14ac:dyDescent="0.3">
      <c r="B93" s="162"/>
      <c r="C93" s="163" t="s">
        <v>127</v>
      </c>
      <c r="D93" s="163" t="s">
        <v>116</v>
      </c>
      <c r="E93" s="164" t="s">
        <v>172</v>
      </c>
      <c r="F93" s="165" t="s">
        <v>173</v>
      </c>
      <c r="G93" s="166" t="s">
        <v>160</v>
      </c>
      <c r="H93" s="167">
        <v>185.3</v>
      </c>
      <c r="I93" s="168"/>
      <c r="J93" s="169">
        <f>ROUND(I93*H93,2)</f>
        <v>0</v>
      </c>
      <c r="K93" s="165" t="s">
        <v>161</v>
      </c>
      <c r="L93" s="33"/>
      <c r="M93" s="170" t="s">
        <v>3</v>
      </c>
      <c r="N93" s="171" t="s">
        <v>42</v>
      </c>
      <c r="O93" s="34"/>
      <c r="P93" s="172">
        <f>O93*H93</f>
        <v>0</v>
      </c>
      <c r="Q93" s="172">
        <v>0</v>
      </c>
      <c r="R93" s="172">
        <f>Q93*H93</f>
        <v>0</v>
      </c>
      <c r="S93" s="172">
        <v>0.23499999999999999</v>
      </c>
      <c r="T93" s="173">
        <f>S93*H93</f>
        <v>43.545499999999997</v>
      </c>
      <c r="AR93" s="16" t="s">
        <v>135</v>
      </c>
      <c r="AT93" s="16" t="s">
        <v>116</v>
      </c>
      <c r="AU93" s="16" t="s">
        <v>79</v>
      </c>
      <c r="AY93" s="16" t="s">
        <v>113</v>
      </c>
      <c r="BE93" s="174">
        <f>IF(N93="základní",J93,0)</f>
        <v>0</v>
      </c>
      <c r="BF93" s="174">
        <f>IF(N93="snížená",J93,0)</f>
        <v>0</v>
      </c>
      <c r="BG93" s="174">
        <f>IF(N93="zákl. přenesená",J93,0)</f>
        <v>0</v>
      </c>
      <c r="BH93" s="174">
        <f>IF(N93="sníž. přenesená",J93,0)</f>
        <v>0</v>
      </c>
      <c r="BI93" s="174">
        <f>IF(N93="nulová",J93,0)</f>
        <v>0</v>
      </c>
      <c r="BJ93" s="16" t="s">
        <v>22</v>
      </c>
      <c r="BK93" s="174">
        <f>ROUND(I93*H93,2)</f>
        <v>0</v>
      </c>
      <c r="BL93" s="16" t="s">
        <v>135</v>
      </c>
      <c r="BM93" s="16" t="s">
        <v>174</v>
      </c>
    </row>
    <row r="94" spans="2:65" s="1" customFormat="1" ht="27" x14ac:dyDescent="0.3">
      <c r="B94" s="33"/>
      <c r="D94" s="175" t="s">
        <v>131</v>
      </c>
      <c r="F94" s="176" t="s">
        <v>175</v>
      </c>
      <c r="I94" s="177"/>
      <c r="L94" s="33"/>
      <c r="M94" s="62"/>
      <c r="N94" s="34"/>
      <c r="O94" s="34"/>
      <c r="P94" s="34"/>
      <c r="Q94" s="34"/>
      <c r="R94" s="34"/>
      <c r="S94" s="34"/>
      <c r="T94" s="63"/>
      <c r="AT94" s="16" t="s">
        <v>131</v>
      </c>
      <c r="AU94" s="16" t="s">
        <v>79</v>
      </c>
    </row>
    <row r="95" spans="2:65" s="11" customFormat="1" x14ac:dyDescent="0.3">
      <c r="B95" s="182"/>
      <c r="D95" s="175" t="s">
        <v>164</v>
      </c>
      <c r="E95" s="183" t="s">
        <v>3</v>
      </c>
      <c r="F95" s="184" t="s">
        <v>176</v>
      </c>
      <c r="H95" s="185">
        <v>185.3</v>
      </c>
      <c r="I95" s="186"/>
      <c r="L95" s="182"/>
      <c r="M95" s="187"/>
      <c r="N95" s="188"/>
      <c r="O95" s="188"/>
      <c r="P95" s="188"/>
      <c r="Q95" s="188"/>
      <c r="R95" s="188"/>
      <c r="S95" s="188"/>
      <c r="T95" s="189"/>
      <c r="AT95" s="183" t="s">
        <v>164</v>
      </c>
      <c r="AU95" s="183" t="s">
        <v>79</v>
      </c>
      <c r="AV95" s="11" t="s">
        <v>79</v>
      </c>
      <c r="AW95" s="11" t="s">
        <v>35</v>
      </c>
      <c r="AX95" s="11" t="s">
        <v>22</v>
      </c>
      <c r="AY95" s="183" t="s">
        <v>113</v>
      </c>
    </row>
    <row r="96" spans="2:65" s="12" customFormat="1" x14ac:dyDescent="0.3">
      <c r="B96" s="190"/>
      <c r="D96" s="191" t="s">
        <v>164</v>
      </c>
      <c r="E96" s="192" t="s">
        <v>3</v>
      </c>
      <c r="F96" s="193" t="s">
        <v>177</v>
      </c>
      <c r="H96" s="194" t="s">
        <v>3</v>
      </c>
      <c r="I96" s="195"/>
      <c r="L96" s="190"/>
      <c r="M96" s="196"/>
      <c r="N96" s="197"/>
      <c r="O96" s="197"/>
      <c r="P96" s="197"/>
      <c r="Q96" s="197"/>
      <c r="R96" s="197"/>
      <c r="S96" s="197"/>
      <c r="T96" s="198"/>
      <c r="AT96" s="199" t="s">
        <v>164</v>
      </c>
      <c r="AU96" s="199" t="s">
        <v>79</v>
      </c>
      <c r="AV96" s="12" t="s">
        <v>22</v>
      </c>
      <c r="AW96" s="12" t="s">
        <v>35</v>
      </c>
      <c r="AX96" s="12" t="s">
        <v>71</v>
      </c>
      <c r="AY96" s="199" t="s">
        <v>113</v>
      </c>
    </row>
    <row r="97" spans="2:65" s="1" customFormat="1" ht="31.5" customHeight="1" x14ac:dyDescent="0.3">
      <c r="B97" s="162"/>
      <c r="C97" s="163" t="s">
        <v>135</v>
      </c>
      <c r="D97" s="163" t="s">
        <v>116</v>
      </c>
      <c r="E97" s="164" t="s">
        <v>178</v>
      </c>
      <c r="F97" s="165" t="s">
        <v>179</v>
      </c>
      <c r="G97" s="166" t="s">
        <v>180</v>
      </c>
      <c r="H97" s="167">
        <v>219.5</v>
      </c>
      <c r="I97" s="168"/>
      <c r="J97" s="169">
        <f>ROUND(I97*H97,2)</f>
        <v>0</v>
      </c>
      <c r="K97" s="165" t="s">
        <v>161</v>
      </c>
      <c r="L97" s="33"/>
      <c r="M97" s="170" t="s">
        <v>3</v>
      </c>
      <c r="N97" s="171" t="s">
        <v>42</v>
      </c>
      <c r="O97" s="34"/>
      <c r="P97" s="172">
        <f>O97*H97</f>
        <v>0</v>
      </c>
      <c r="Q97" s="172">
        <v>0</v>
      </c>
      <c r="R97" s="172">
        <f>Q97*H97</f>
        <v>0</v>
      </c>
      <c r="S97" s="172">
        <v>0.20499999999999999</v>
      </c>
      <c r="T97" s="173">
        <f>S97*H97</f>
        <v>44.997499999999995</v>
      </c>
      <c r="AR97" s="16" t="s">
        <v>135</v>
      </c>
      <c r="AT97" s="16" t="s">
        <v>116</v>
      </c>
      <c r="AU97" s="16" t="s">
        <v>79</v>
      </c>
      <c r="AY97" s="16" t="s">
        <v>113</v>
      </c>
      <c r="BE97" s="174">
        <f>IF(N97="základní",J97,0)</f>
        <v>0</v>
      </c>
      <c r="BF97" s="174">
        <f>IF(N97="snížená",J97,0)</f>
        <v>0</v>
      </c>
      <c r="BG97" s="174">
        <f>IF(N97="zákl. přenesená",J97,0)</f>
        <v>0</v>
      </c>
      <c r="BH97" s="174">
        <f>IF(N97="sníž. přenesená",J97,0)</f>
        <v>0</v>
      </c>
      <c r="BI97" s="174">
        <f>IF(N97="nulová",J97,0)</f>
        <v>0</v>
      </c>
      <c r="BJ97" s="16" t="s">
        <v>22</v>
      </c>
      <c r="BK97" s="174">
        <f>ROUND(I97*H97,2)</f>
        <v>0</v>
      </c>
      <c r="BL97" s="16" t="s">
        <v>135</v>
      </c>
      <c r="BM97" s="16" t="s">
        <v>181</v>
      </c>
    </row>
    <row r="98" spans="2:65" s="1" customFormat="1" ht="27" x14ac:dyDescent="0.3">
      <c r="B98" s="33"/>
      <c r="D98" s="175" t="s">
        <v>131</v>
      </c>
      <c r="F98" s="176" t="s">
        <v>182</v>
      </c>
      <c r="I98" s="177"/>
      <c r="L98" s="33"/>
      <c r="M98" s="62"/>
      <c r="N98" s="34"/>
      <c r="O98" s="34"/>
      <c r="P98" s="34"/>
      <c r="Q98" s="34"/>
      <c r="R98" s="34"/>
      <c r="S98" s="34"/>
      <c r="T98" s="63"/>
      <c r="AT98" s="16" t="s">
        <v>131</v>
      </c>
      <c r="AU98" s="16" t="s">
        <v>79</v>
      </c>
    </row>
    <row r="99" spans="2:65" s="11" customFormat="1" x14ac:dyDescent="0.3">
      <c r="B99" s="182"/>
      <c r="D99" s="175" t="s">
        <v>164</v>
      </c>
      <c r="E99" s="183" t="s">
        <v>3</v>
      </c>
      <c r="F99" s="184" t="s">
        <v>183</v>
      </c>
      <c r="H99" s="185">
        <v>219.5</v>
      </c>
      <c r="I99" s="186"/>
      <c r="L99" s="182"/>
      <c r="M99" s="187"/>
      <c r="N99" s="188"/>
      <c r="O99" s="188"/>
      <c r="P99" s="188"/>
      <c r="Q99" s="188"/>
      <c r="R99" s="188"/>
      <c r="S99" s="188"/>
      <c r="T99" s="189"/>
      <c r="AT99" s="183" t="s">
        <v>164</v>
      </c>
      <c r="AU99" s="183" t="s">
        <v>79</v>
      </c>
      <c r="AV99" s="11" t="s">
        <v>79</v>
      </c>
      <c r="AW99" s="11" t="s">
        <v>35</v>
      </c>
      <c r="AX99" s="11" t="s">
        <v>22</v>
      </c>
      <c r="AY99" s="183" t="s">
        <v>113</v>
      </c>
    </row>
    <row r="100" spans="2:65" s="12" customFormat="1" x14ac:dyDescent="0.3">
      <c r="B100" s="190"/>
      <c r="D100" s="191" t="s">
        <v>164</v>
      </c>
      <c r="E100" s="192" t="s">
        <v>3</v>
      </c>
      <c r="F100" s="193" t="s">
        <v>184</v>
      </c>
      <c r="H100" s="194" t="s">
        <v>3</v>
      </c>
      <c r="I100" s="195"/>
      <c r="L100" s="190"/>
      <c r="M100" s="196"/>
      <c r="N100" s="197"/>
      <c r="O100" s="197"/>
      <c r="P100" s="197"/>
      <c r="Q100" s="197"/>
      <c r="R100" s="197"/>
      <c r="S100" s="197"/>
      <c r="T100" s="198"/>
      <c r="AT100" s="199" t="s">
        <v>164</v>
      </c>
      <c r="AU100" s="199" t="s">
        <v>79</v>
      </c>
      <c r="AV100" s="12" t="s">
        <v>22</v>
      </c>
      <c r="AW100" s="12" t="s">
        <v>35</v>
      </c>
      <c r="AX100" s="12" t="s">
        <v>71</v>
      </c>
      <c r="AY100" s="199" t="s">
        <v>113</v>
      </c>
    </row>
    <row r="101" spans="2:65" s="1" customFormat="1" ht="22.5" customHeight="1" x14ac:dyDescent="0.3">
      <c r="B101" s="162"/>
      <c r="C101" s="163" t="s">
        <v>112</v>
      </c>
      <c r="D101" s="163" t="s">
        <v>116</v>
      </c>
      <c r="E101" s="164" t="s">
        <v>185</v>
      </c>
      <c r="F101" s="165" t="s">
        <v>186</v>
      </c>
      <c r="G101" s="166" t="s">
        <v>160</v>
      </c>
      <c r="H101" s="167">
        <v>184.3</v>
      </c>
      <c r="I101" s="168"/>
      <c r="J101" s="169">
        <f>ROUND(I101*H101,2)</f>
        <v>0</v>
      </c>
      <c r="K101" s="165" t="s">
        <v>161</v>
      </c>
      <c r="L101" s="33"/>
      <c r="M101" s="170" t="s">
        <v>3</v>
      </c>
      <c r="N101" s="171" t="s">
        <v>42</v>
      </c>
      <c r="O101" s="34"/>
      <c r="P101" s="172">
        <f>O101*H101</f>
        <v>0</v>
      </c>
      <c r="Q101" s="172">
        <v>0</v>
      </c>
      <c r="R101" s="172">
        <f>Q101*H101</f>
        <v>0</v>
      </c>
      <c r="S101" s="172">
        <v>0</v>
      </c>
      <c r="T101" s="173">
        <f>S101*H101</f>
        <v>0</v>
      </c>
      <c r="AR101" s="16" t="s">
        <v>135</v>
      </c>
      <c r="AT101" s="16" t="s">
        <v>116</v>
      </c>
      <c r="AU101" s="16" t="s">
        <v>79</v>
      </c>
      <c r="AY101" s="16" t="s">
        <v>113</v>
      </c>
      <c r="BE101" s="174">
        <f>IF(N101="základní",J101,0)</f>
        <v>0</v>
      </c>
      <c r="BF101" s="174">
        <f>IF(N101="snížená",J101,0)</f>
        <v>0</v>
      </c>
      <c r="BG101" s="174">
        <f>IF(N101="zákl. přenesená",J101,0)</f>
        <v>0</v>
      </c>
      <c r="BH101" s="174">
        <f>IF(N101="sníž. přenesená",J101,0)</f>
        <v>0</v>
      </c>
      <c r="BI101" s="174">
        <f>IF(N101="nulová",J101,0)</f>
        <v>0</v>
      </c>
      <c r="BJ101" s="16" t="s">
        <v>22</v>
      </c>
      <c r="BK101" s="174">
        <f>ROUND(I101*H101,2)</f>
        <v>0</v>
      </c>
      <c r="BL101" s="16" t="s">
        <v>135</v>
      </c>
      <c r="BM101" s="16" t="s">
        <v>187</v>
      </c>
    </row>
    <row r="102" spans="2:65" s="11" customFormat="1" x14ac:dyDescent="0.3">
      <c r="B102" s="182"/>
      <c r="D102" s="175" t="s">
        <v>164</v>
      </c>
      <c r="E102" s="183" t="s">
        <v>3</v>
      </c>
      <c r="F102" s="184" t="s">
        <v>188</v>
      </c>
      <c r="H102" s="185">
        <v>184.3</v>
      </c>
      <c r="I102" s="186"/>
      <c r="L102" s="182"/>
      <c r="M102" s="187"/>
      <c r="N102" s="188"/>
      <c r="O102" s="188"/>
      <c r="P102" s="188"/>
      <c r="Q102" s="188"/>
      <c r="R102" s="188"/>
      <c r="S102" s="188"/>
      <c r="T102" s="189"/>
      <c r="AT102" s="183" t="s">
        <v>164</v>
      </c>
      <c r="AU102" s="183" t="s">
        <v>79</v>
      </c>
      <c r="AV102" s="11" t="s">
        <v>79</v>
      </c>
      <c r="AW102" s="11" t="s">
        <v>35</v>
      </c>
      <c r="AX102" s="11" t="s">
        <v>22</v>
      </c>
      <c r="AY102" s="183" t="s">
        <v>113</v>
      </c>
    </row>
    <row r="103" spans="2:65" s="12" customFormat="1" x14ac:dyDescent="0.3">
      <c r="B103" s="190"/>
      <c r="D103" s="175" t="s">
        <v>164</v>
      </c>
      <c r="E103" s="200" t="s">
        <v>3</v>
      </c>
      <c r="F103" s="201" t="s">
        <v>189</v>
      </c>
      <c r="H103" s="199" t="s">
        <v>3</v>
      </c>
      <c r="I103" s="195"/>
      <c r="L103" s="190"/>
      <c r="M103" s="196"/>
      <c r="N103" s="197"/>
      <c r="O103" s="197"/>
      <c r="P103" s="197"/>
      <c r="Q103" s="197"/>
      <c r="R103" s="197"/>
      <c r="S103" s="197"/>
      <c r="T103" s="198"/>
      <c r="AT103" s="199" t="s">
        <v>164</v>
      </c>
      <c r="AU103" s="199" t="s">
        <v>79</v>
      </c>
      <c r="AV103" s="12" t="s">
        <v>22</v>
      </c>
      <c r="AW103" s="12" t="s">
        <v>35</v>
      </c>
      <c r="AX103" s="12" t="s">
        <v>71</v>
      </c>
      <c r="AY103" s="199" t="s">
        <v>113</v>
      </c>
    </row>
    <row r="104" spans="2:65" s="10" customFormat="1" ht="29.85" customHeight="1" x14ac:dyDescent="0.3">
      <c r="B104" s="148"/>
      <c r="D104" s="159" t="s">
        <v>70</v>
      </c>
      <c r="E104" s="160" t="s">
        <v>112</v>
      </c>
      <c r="F104" s="160" t="s">
        <v>190</v>
      </c>
      <c r="I104" s="151"/>
      <c r="J104" s="161">
        <f>BK104</f>
        <v>0</v>
      </c>
      <c r="L104" s="148"/>
      <c r="M104" s="153"/>
      <c r="N104" s="154"/>
      <c r="O104" s="154"/>
      <c r="P104" s="155">
        <f>SUM(P105:P128)</f>
        <v>0</v>
      </c>
      <c r="Q104" s="154"/>
      <c r="R104" s="155">
        <f>SUM(R105:R128)</f>
        <v>93.436946000000006</v>
      </c>
      <c r="S104" s="154"/>
      <c r="T104" s="156">
        <f>SUM(T105:T128)</f>
        <v>0</v>
      </c>
      <c r="AR104" s="149" t="s">
        <v>22</v>
      </c>
      <c r="AT104" s="157" t="s">
        <v>70</v>
      </c>
      <c r="AU104" s="157" t="s">
        <v>22</v>
      </c>
      <c r="AY104" s="149" t="s">
        <v>113</v>
      </c>
      <c r="BK104" s="158">
        <f>SUM(BK105:BK128)</f>
        <v>0</v>
      </c>
    </row>
    <row r="105" spans="2:65" s="1" customFormat="1" ht="22.5" customHeight="1" x14ac:dyDescent="0.3">
      <c r="B105" s="162"/>
      <c r="C105" s="163" t="s">
        <v>143</v>
      </c>
      <c r="D105" s="163" t="s">
        <v>116</v>
      </c>
      <c r="E105" s="164" t="s">
        <v>191</v>
      </c>
      <c r="F105" s="165" t="s">
        <v>192</v>
      </c>
      <c r="G105" s="166" t="s">
        <v>160</v>
      </c>
      <c r="H105" s="167">
        <v>145.5</v>
      </c>
      <c r="I105" s="168"/>
      <c r="J105" s="169">
        <f>ROUND(I105*H105,2)</f>
        <v>0</v>
      </c>
      <c r="K105" s="165" t="s">
        <v>161</v>
      </c>
      <c r="L105" s="33"/>
      <c r="M105" s="170" t="s">
        <v>3</v>
      </c>
      <c r="N105" s="171" t="s">
        <v>42</v>
      </c>
      <c r="O105" s="34"/>
      <c r="P105" s="172">
        <f>O105*H105</f>
        <v>0</v>
      </c>
      <c r="Q105" s="172">
        <v>0.27994000000000002</v>
      </c>
      <c r="R105" s="172">
        <f>Q105*H105</f>
        <v>40.731270000000002</v>
      </c>
      <c r="S105" s="172">
        <v>0</v>
      </c>
      <c r="T105" s="173">
        <f>S105*H105</f>
        <v>0</v>
      </c>
      <c r="AR105" s="16" t="s">
        <v>135</v>
      </c>
      <c r="AT105" s="16" t="s">
        <v>116</v>
      </c>
      <c r="AU105" s="16" t="s">
        <v>79</v>
      </c>
      <c r="AY105" s="16" t="s">
        <v>113</v>
      </c>
      <c r="BE105" s="174">
        <f>IF(N105="základní",J105,0)</f>
        <v>0</v>
      </c>
      <c r="BF105" s="174">
        <f>IF(N105="snížená",J105,0)</f>
        <v>0</v>
      </c>
      <c r="BG105" s="174">
        <f>IF(N105="zákl. přenesená",J105,0)</f>
        <v>0</v>
      </c>
      <c r="BH105" s="174">
        <f>IF(N105="sníž. přenesená",J105,0)</f>
        <v>0</v>
      </c>
      <c r="BI105" s="174">
        <f>IF(N105="nulová",J105,0)</f>
        <v>0</v>
      </c>
      <c r="BJ105" s="16" t="s">
        <v>22</v>
      </c>
      <c r="BK105" s="174">
        <f>ROUND(I105*H105,2)</f>
        <v>0</v>
      </c>
      <c r="BL105" s="16" t="s">
        <v>135</v>
      </c>
      <c r="BM105" s="16" t="s">
        <v>193</v>
      </c>
    </row>
    <row r="106" spans="2:65" s="1" customFormat="1" ht="27" x14ac:dyDescent="0.3">
      <c r="B106" s="33"/>
      <c r="D106" s="175" t="s">
        <v>131</v>
      </c>
      <c r="F106" s="176" t="s">
        <v>194</v>
      </c>
      <c r="I106" s="177"/>
      <c r="L106" s="33"/>
      <c r="M106" s="62"/>
      <c r="N106" s="34"/>
      <c r="O106" s="34"/>
      <c r="P106" s="34"/>
      <c r="Q106" s="34"/>
      <c r="R106" s="34"/>
      <c r="S106" s="34"/>
      <c r="T106" s="63"/>
      <c r="AT106" s="16" t="s">
        <v>131</v>
      </c>
      <c r="AU106" s="16" t="s">
        <v>79</v>
      </c>
    </row>
    <row r="107" spans="2:65" s="11" customFormat="1" x14ac:dyDescent="0.3">
      <c r="B107" s="182"/>
      <c r="D107" s="175" t="s">
        <v>164</v>
      </c>
      <c r="E107" s="183" t="s">
        <v>3</v>
      </c>
      <c r="F107" s="184" t="s">
        <v>195</v>
      </c>
      <c r="H107" s="185">
        <v>145.5</v>
      </c>
      <c r="I107" s="186"/>
      <c r="L107" s="182"/>
      <c r="M107" s="187"/>
      <c r="N107" s="188"/>
      <c r="O107" s="188"/>
      <c r="P107" s="188"/>
      <c r="Q107" s="188"/>
      <c r="R107" s="188"/>
      <c r="S107" s="188"/>
      <c r="T107" s="189"/>
      <c r="AT107" s="183" t="s">
        <v>164</v>
      </c>
      <c r="AU107" s="183" t="s">
        <v>79</v>
      </c>
      <c r="AV107" s="11" t="s">
        <v>79</v>
      </c>
      <c r="AW107" s="11" t="s">
        <v>35</v>
      </c>
      <c r="AX107" s="11" t="s">
        <v>22</v>
      </c>
      <c r="AY107" s="183" t="s">
        <v>113</v>
      </c>
    </row>
    <row r="108" spans="2:65" s="12" customFormat="1" x14ac:dyDescent="0.3">
      <c r="B108" s="190"/>
      <c r="D108" s="191" t="s">
        <v>164</v>
      </c>
      <c r="E108" s="192" t="s">
        <v>3</v>
      </c>
      <c r="F108" s="193" t="s">
        <v>196</v>
      </c>
      <c r="H108" s="194" t="s">
        <v>3</v>
      </c>
      <c r="I108" s="195"/>
      <c r="L108" s="190"/>
      <c r="M108" s="196"/>
      <c r="N108" s="197"/>
      <c r="O108" s="197"/>
      <c r="P108" s="197"/>
      <c r="Q108" s="197"/>
      <c r="R108" s="197"/>
      <c r="S108" s="197"/>
      <c r="T108" s="198"/>
      <c r="AT108" s="199" t="s">
        <v>164</v>
      </c>
      <c r="AU108" s="199" t="s">
        <v>79</v>
      </c>
      <c r="AV108" s="12" t="s">
        <v>22</v>
      </c>
      <c r="AW108" s="12" t="s">
        <v>35</v>
      </c>
      <c r="AX108" s="12" t="s">
        <v>71</v>
      </c>
      <c r="AY108" s="199" t="s">
        <v>113</v>
      </c>
    </row>
    <row r="109" spans="2:65" s="1" customFormat="1" ht="22.5" customHeight="1" x14ac:dyDescent="0.3">
      <c r="B109" s="162"/>
      <c r="C109" s="163" t="s">
        <v>197</v>
      </c>
      <c r="D109" s="163" t="s">
        <v>116</v>
      </c>
      <c r="E109" s="164" t="s">
        <v>198</v>
      </c>
      <c r="F109" s="165" t="s">
        <v>199</v>
      </c>
      <c r="G109" s="166" t="s">
        <v>160</v>
      </c>
      <c r="H109" s="167">
        <v>38.799999999999997</v>
      </c>
      <c r="I109" s="168"/>
      <c r="J109" s="169">
        <f>ROUND(I109*H109,2)</f>
        <v>0</v>
      </c>
      <c r="K109" s="165" t="s">
        <v>161</v>
      </c>
      <c r="L109" s="33"/>
      <c r="M109" s="170" t="s">
        <v>3</v>
      </c>
      <c r="N109" s="171" t="s">
        <v>42</v>
      </c>
      <c r="O109" s="34"/>
      <c r="P109" s="172">
        <f>O109*H109</f>
        <v>0</v>
      </c>
      <c r="Q109" s="172">
        <v>0.378</v>
      </c>
      <c r="R109" s="172">
        <f>Q109*H109</f>
        <v>14.666399999999999</v>
      </c>
      <c r="S109" s="172">
        <v>0</v>
      </c>
      <c r="T109" s="173">
        <f>S109*H109</f>
        <v>0</v>
      </c>
      <c r="AR109" s="16" t="s">
        <v>135</v>
      </c>
      <c r="AT109" s="16" t="s">
        <v>116</v>
      </c>
      <c r="AU109" s="16" t="s">
        <v>79</v>
      </c>
      <c r="AY109" s="16" t="s">
        <v>113</v>
      </c>
      <c r="BE109" s="174">
        <f>IF(N109="základní",J109,0)</f>
        <v>0</v>
      </c>
      <c r="BF109" s="174">
        <f>IF(N109="snížená",J109,0)</f>
        <v>0</v>
      </c>
      <c r="BG109" s="174">
        <f>IF(N109="zákl. přenesená",J109,0)</f>
        <v>0</v>
      </c>
      <c r="BH109" s="174">
        <f>IF(N109="sníž. přenesená",J109,0)</f>
        <v>0</v>
      </c>
      <c r="BI109" s="174">
        <f>IF(N109="nulová",J109,0)</f>
        <v>0</v>
      </c>
      <c r="BJ109" s="16" t="s">
        <v>22</v>
      </c>
      <c r="BK109" s="174">
        <f>ROUND(I109*H109,2)</f>
        <v>0</v>
      </c>
      <c r="BL109" s="16" t="s">
        <v>135</v>
      </c>
      <c r="BM109" s="16" t="s">
        <v>200</v>
      </c>
    </row>
    <row r="110" spans="2:65" s="11" customFormat="1" x14ac:dyDescent="0.3">
      <c r="B110" s="182"/>
      <c r="D110" s="175" t="s">
        <v>164</v>
      </c>
      <c r="E110" s="183" t="s">
        <v>3</v>
      </c>
      <c r="F110" s="184" t="s">
        <v>201</v>
      </c>
      <c r="H110" s="185">
        <v>38.799999999999997</v>
      </c>
      <c r="I110" s="186"/>
      <c r="L110" s="182"/>
      <c r="M110" s="187"/>
      <c r="N110" s="188"/>
      <c r="O110" s="188"/>
      <c r="P110" s="188"/>
      <c r="Q110" s="188"/>
      <c r="R110" s="188"/>
      <c r="S110" s="188"/>
      <c r="T110" s="189"/>
      <c r="AT110" s="183" t="s">
        <v>164</v>
      </c>
      <c r="AU110" s="183" t="s">
        <v>79</v>
      </c>
      <c r="AV110" s="11" t="s">
        <v>79</v>
      </c>
      <c r="AW110" s="11" t="s">
        <v>35</v>
      </c>
      <c r="AX110" s="11" t="s">
        <v>22</v>
      </c>
      <c r="AY110" s="183" t="s">
        <v>113</v>
      </c>
    </row>
    <row r="111" spans="2:65" s="12" customFormat="1" x14ac:dyDescent="0.3">
      <c r="B111" s="190"/>
      <c r="D111" s="191" t="s">
        <v>164</v>
      </c>
      <c r="E111" s="192" t="s">
        <v>3</v>
      </c>
      <c r="F111" s="193" t="s">
        <v>202</v>
      </c>
      <c r="H111" s="194" t="s">
        <v>3</v>
      </c>
      <c r="I111" s="195"/>
      <c r="L111" s="190"/>
      <c r="M111" s="196"/>
      <c r="N111" s="197"/>
      <c r="O111" s="197"/>
      <c r="P111" s="197"/>
      <c r="Q111" s="197"/>
      <c r="R111" s="197"/>
      <c r="S111" s="197"/>
      <c r="T111" s="198"/>
      <c r="AT111" s="199" t="s">
        <v>164</v>
      </c>
      <c r="AU111" s="199" t="s">
        <v>79</v>
      </c>
      <c r="AV111" s="12" t="s">
        <v>22</v>
      </c>
      <c r="AW111" s="12" t="s">
        <v>35</v>
      </c>
      <c r="AX111" s="12" t="s">
        <v>71</v>
      </c>
      <c r="AY111" s="199" t="s">
        <v>113</v>
      </c>
    </row>
    <row r="112" spans="2:65" s="1" customFormat="1" ht="57" customHeight="1" x14ac:dyDescent="0.3">
      <c r="B112" s="162"/>
      <c r="C112" s="163" t="s">
        <v>203</v>
      </c>
      <c r="D112" s="163" t="s">
        <v>116</v>
      </c>
      <c r="E112" s="164" t="s">
        <v>204</v>
      </c>
      <c r="F112" s="165" t="s">
        <v>205</v>
      </c>
      <c r="G112" s="166" t="s">
        <v>160</v>
      </c>
      <c r="H112" s="167">
        <v>145.5</v>
      </c>
      <c r="I112" s="168"/>
      <c r="J112" s="169">
        <f>ROUND(I112*H112,2)</f>
        <v>0</v>
      </c>
      <c r="K112" s="165" t="s">
        <v>161</v>
      </c>
      <c r="L112" s="33"/>
      <c r="M112" s="170" t="s">
        <v>3</v>
      </c>
      <c r="N112" s="171" t="s">
        <v>42</v>
      </c>
      <c r="O112" s="34"/>
      <c r="P112" s="172">
        <f>O112*H112</f>
        <v>0</v>
      </c>
      <c r="Q112" s="172">
        <v>8.4250000000000005E-2</v>
      </c>
      <c r="R112" s="172">
        <f>Q112*H112</f>
        <v>12.258375000000001</v>
      </c>
      <c r="S112" s="172">
        <v>0</v>
      </c>
      <c r="T112" s="173">
        <f>S112*H112</f>
        <v>0</v>
      </c>
      <c r="AR112" s="16" t="s">
        <v>135</v>
      </c>
      <c r="AT112" s="16" t="s">
        <v>116</v>
      </c>
      <c r="AU112" s="16" t="s">
        <v>79</v>
      </c>
      <c r="AY112" s="16" t="s">
        <v>113</v>
      </c>
      <c r="BE112" s="174">
        <f>IF(N112="základní",J112,0)</f>
        <v>0</v>
      </c>
      <c r="BF112" s="174">
        <f>IF(N112="snížená",J112,0)</f>
        <v>0</v>
      </c>
      <c r="BG112" s="174">
        <f>IF(N112="zákl. přenesená",J112,0)</f>
        <v>0</v>
      </c>
      <c r="BH112" s="174">
        <f>IF(N112="sníž. přenesená",J112,0)</f>
        <v>0</v>
      </c>
      <c r="BI112" s="174">
        <f>IF(N112="nulová",J112,0)</f>
        <v>0</v>
      </c>
      <c r="BJ112" s="16" t="s">
        <v>22</v>
      </c>
      <c r="BK112" s="174">
        <f>ROUND(I112*H112,2)</f>
        <v>0</v>
      </c>
      <c r="BL112" s="16" t="s">
        <v>135</v>
      </c>
      <c r="BM112" s="16" t="s">
        <v>206</v>
      </c>
    </row>
    <row r="113" spans="2:65" s="11" customFormat="1" x14ac:dyDescent="0.3">
      <c r="B113" s="182"/>
      <c r="D113" s="175" t="s">
        <v>164</v>
      </c>
      <c r="E113" s="183" t="s">
        <v>3</v>
      </c>
      <c r="F113" s="184" t="s">
        <v>195</v>
      </c>
      <c r="H113" s="185">
        <v>145.5</v>
      </c>
      <c r="I113" s="186"/>
      <c r="L113" s="182"/>
      <c r="M113" s="187"/>
      <c r="N113" s="188"/>
      <c r="O113" s="188"/>
      <c r="P113" s="188"/>
      <c r="Q113" s="188"/>
      <c r="R113" s="188"/>
      <c r="S113" s="188"/>
      <c r="T113" s="189"/>
      <c r="AT113" s="183" t="s">
        <v>164</v>
      </c>
      <c r="AU113" s="183" t="s">
        <v>79</v>
      </c>
      <c r="AV113" s="11" t="s">
        <v>79</v>
      </c>
      <c r="AW113" s="11" t="s">
        <v>35</v>
      </c>
      <c r="AX113" s="11" t="s">
        <v>22</v>
      </c>
      <c r="AY113" s="183" t="s">
        <v>113</v>
      </c>
    </row>
    <row r="114" spans="2:65" s="12" customFormat="1" x14ac:dyDescent="0.3">
      <c r="B114" s="190"/>
      <c r="D114" s="191" t="s">
        <v>164</v>
      </c>
      <c r="E114" s="192" t="s">
        <v>3</v>
      </c>
      <c r="F114" s="193" t="s">
        <v>166</v>
      </c>
      <c r="H114" s="194" t="s">
        <v>3</v>
      </c>
      <c r="I114" s="195"/>
      <c r="L114" s="190"/>
      <c r="M114" s="196"/>
      <c r="N114" s="197"/>
      <c r="O114" s="197"/>
      <c r="P114" s="197"/>
      <c r="Q114" s="197"/>
      <c r="R114" s="197"/>
      <c r="S114" s="197"/>
      <c r="T114" s="198"/>
      <c r="AT114" s="199" t="s">
        <v>164</v>
      </c>
      <c r="AU114" s="199" t="s">
        <v>79</v>
      </c>
      <c r="AV114" s="12" t="s">
        <v>22</v>
      </c>
      <c r="AW114" s="12" t="s">
        <v>35</v>
      </c>
      <c r="AX114" s="12" t="s">
        <v>71</v>
      </c>
      <c r="AY114" s="199" t="s">
        <v>113</v>
      </c>
    </row>
    <row r="115" spans="2:65" s="1" customFormat="1" ht="31.5" customHeight="1" x14ac:dyDescent="0.3">
      <c r="B115" s="162"/>
      <c r="C115" s="202" t="s">
        <v>207</v>
      </c>
      <c r="D115" s="202" t="s">
        <v>208</v>
      </c>
      <c r="E115" s="203" t="s">
        <v>209</v>
      </c>
      <c r="F115" s="204" t="s">
        <v>210</v>
      </c>
      <c r="G115" s="205" t="s">
        <v>160</v>
      </c>
      <c r="H115" s="206">
        <v>148.41</v>
      </c>
      <c r="I115" s="207"/>
      <c r="J115" s="208">
        <f>ROUND(I115*H115,2)</f>
        <v>0</v>
      </c>
      <c r="K115" s="204" t="s">
        <v>3</v>
      </c>
      <c r="L115" s="209"/>
      <c r="M115" s="210" t="s">
        <v>3</v>
      </c>
      <c r="N115" s="211" t="s">
        <v>42</v>
      </c>
      <c r="O115" s="34"/>
      <c r="P115" s="172">
        <f>O115*H115</f>
        <v>0</v>
      </c>
      <c r="Q115" s="172">
        <v>0.113</v>
      </c>
      <c r="R115" s="172">
        <f>Q115*H115</f>
        <v>16.770330000000001</v>
      </c>
      <c r="S115" s="172">
        <v>0</v>
      </c>
      <c r="T115" s="173">
        <f>S115*H115</f>
        <v>0</v>
      </c>
      <c r="AR115" s="16" t="s">
        <v>203</v>
      </c>
      <c r="AT115" s="16" t="s">
        <v>208</v>
      </c>
      <c r="AU115" s="16" t="s">
        <v>79</v>
      </c>
      <c r="AY115" s="16" t="s">
        <v>113</v>
      </c>
      <c r="BE115" s="174">
        <f>IF(N115="základní",J115,0)</f>
        <v>0</v>
      </c>
      <c r="BF115" s="174">
        <f>IF(N115="snížená",J115,0)</f>
        <v>0</v>
      </c>
      <c r="BG115" s="174">
        <f>IF(N115="zákl. přenesená",J115,0)</f>
        <v>0</v>
      </c>
      <c r="BH115" s="174">
        <f>IF(N115="sníž. přenesená",J115,0)</f>
        <v>0</v>
      </c>
      <c r="BI115" s="174">
        <f>IF(N115="nulová",J115,0)</f>
        <v>0</v>
      </c>
      <c r="BJ115" s="16" t="s">
        <v>22</v>
      </c>
      <c r="BK115" s="174">
        <f>ROUND(I115*H115,2)</f>
        <v>0</v>
      </c>
      <c r="BL115" s="16" t="s">
        <v>135</v>
      </c>
      <c r="BM115" s="16" t="s">
        <v>211</v>
      </c>
    </row>
    <row r="116" spans="2:65" s="1" customFormat="1" ht="27" x14ac:dyDescent="0.3">
      <c r="B116" s="33"/>
      <c r="D116" s="175" t="s">
        <v>131</v>
      </c>
      <c r="F116" s="176" t="s">
        <v>212</v>
      </c>
      <c r="I116" s="177"/>
      <c r="L116" s="33"/>
      <c r="M116" s="62"/>
      <c r="N116" s="34"/>
      <c r="O116" s="34"/>
      <c r="P116" s="34"/>
      <c r="Q116" s="34"/>
      <c r="R116" s="34"/>
      <c r="S116" s="34"/>
      <c r="T116" s="63"/>
      <c r="AT116" s="16" t="s">
        <v>131</v>
      </c>
      <c r="AU116" s="16" t="s">
        <v>79</v>
      </c>
    </row>
    <row r="117" spans="2:65" s="11" customFormat="1" x14ac:dyDescent="0.3">
      <c r="B117" s="182"/>
      <c r="D117" s="175" t="s">
        <v>164</v>
      </c>
      <c r="E117" s="183" t="s">
        <v>3</v>
      </c>
      <c r="F117" s="184" t="s">
        <v>213</v>
      </c>
      <c r="H117" s="185">
        <v>148.41</v>
      </c>
      <c r="I117" s="186"/>
      <c r="L117" s="182"/>
      <c r="M117" s="187"/>
      <c r="N117" s="188"/>
      <c r="O117" s="188"/>
      <c r="P117" s="188"/>
      <c r="Q117" s="188"/>
      <c r="R117" s="188"/>
      <c r="S117" s="188"/>
      <c r="T117" s="189"/>
      <c r="AT117" s="183" t="s">
        <v>164</v>
      </c>
      <c r="AU117" s="183" t="s">
        <v>79</v>
      </c>
      <c r="AV117" s="11" t="s">
        <v>79</v>
      </c>
      <c r="AW117" s="11" t="s">
        <v>35</v>
      </c>
      <c r="AX117" s="11" t="s">
        <v>22</v>
      </c>
      <c r="AY117" s="183" t="s">
        <v>113</v>
      </c>
    </row>
    <row r="118" spans="2:65" s="12" customFormat="1" x14ac:dyDescent="0.3">
      <c r="B118" s="190"/>
      <c r="D118" s="191" t="s">
        <v>164</v>
      </c>
      <c r="E118" s="192" t="s">
        <v>3</v>
      </c>
      <c r="F118" s="193" t="s">
        <v>214</v>
      </c>
      <c r="H118" s="194" t="s">
        <v>3</v>
      </c>
      <c r="I118" s="195"/>
      <c r="L118" s="190"/>
      <c r="M118" s="196"/>
      <c r="N118" s="197"/>
      <c r="O118" s="197"/>
      <c r="P118" s="197"/>
      <c r="Q118" s="197"/>
      <c r="R118" s="197"/>
      <c r="S118" s="197"/>
      <c r="T118" s="198"/>
      <c r="AT118" s="199" t="s">
        <v>164</v>
      </c>
      <c r="AU118" s="199" t="s">
        <v>79</v>
      </c>
      <c r="AV118" s="12" t="s">
        <v>22</v>
      </c>
      <c r="AW118" s="12" t="s">
        <v>35</v>
      </c>
      <c r="AX118" s="12" t="s">
        <v>71</v>
      </c>
      <c r="AY118" s="199" t="s">
        <v>113</v>
      </c>
    </row>
    <row r="119" spans="2:65" s="1" customFormat="1" ht="57" customHeight="1" x14ac:dyDescent="0.3">
      <c r="B119" s="162"/>
      <c r="C119" s="163" t="s">
        <v>27</v>
      </c>
      <c r="D119" s="163" t="s">
        <v>116</v>
      </c>
      <c r="E119" s="164" t="s">
        <v>215</v>
      </c>
      <c r="F119" s="165" t="s">
        <v>216</v>
      </c>
      <c r="G119" s="166" t="s">
        <v>160</v>
      </c>
      <c r="H119" s="167">
        <v>38.799999999999997</v>
      </c>
      <c r="I119" s="168"/>
      <c r="J119" s="169">
        <f>ROUND(I119*H119,2)</f>
        <v>0</v>
      </c>
      <c r="K119" s="165" t="s">
        <v>161</v>
      </c>
      <c r="L119" s="33"/>
      <c r="M119" s="170" t="s">
        <v>3</v>
      </c>
      <c r="N119" s="171" t="s">
        <v>42</v>
      </c>
      <c r="O119" s="34"/>
      <c r="P119" s="172">
        <f>O119*H119</f>
        <v>0</v>
      </c>
      <c r="Q119" s="172">
        <v>8.5650000000000004E-2</v>
      </c>
      <c r="R119" s="172">
        <f>Q119*H119</f>
        <v>3.3232200000000001</v>
      </c>
      <c r="S119" s="172">
        <v>0</v>
      </c>
      <c r="T119" s="173">
        <f>S119*H119</f>
        <v>0</v>
      </c>
      <c r="AR119" s="16" t="s">
        <v>135</v>
      </c>
      <c r="AT119" s="16" t="s">
        <v>116</v>
      </c>
      <c r="AU119" s="16" t="s">
        <v>79</v>
      </c>
      <c r="AY119" s="16" t="s">
        <v>113</v>
      </c>
      <c r="BE119" s="174">
        <f>IF(N119="základní",J119,0)</f>
        <v>0</v>
      </c>
      <c r="BF119" s="174">
        <f>IF(N119="snížená",J119,0)</f>
        <v>0</v>
      </c>
      <c r="BG119" s="174">
        <f>IF(N119="zákl. přenesená",J119,0)</f>
        <v>0</v>
      </c>
      <c r="BH119" s="174">
        <f>IF(N119="sníž. přenesená",J119,0)</f>
        <v>0</v>
      </c>
      <c r="BI119" s="174">
        <f>IF(N119="nulová",J119,0)</f>
        <v>0</v>
      </c>
      <c r="BJ119" s="16" t="s">
        <v>22</v>
      </c>
      <c r="BK119" s="174">
        <f>ROUND(I119*H119,2)</f>
        <v>0</v>
      </c>
      <c r="BL119" s="16" t="s">
        <v>135</v>
      </c>
      <c r="BM119" s="16" t="s">
        <v>217</v>
      </c>
    </row>
    <row r="120" spans="2:65" s="11" customFormat="1" x14ac:dyDescent="0.3">
      <c r="B120" s="182"/>
      <c r="D120" s="191" t="s">
        <v>164</v>
      </c>
      <c r="E120" s="212" t="s">
        <v>3</v>
      </c>
      <c r="F120" s="213" t="s">
        <v>218</v>
      </c>
      <c r="H120" s="214">
        <v>38.799999999999997</v>
      </c>
      <c r="I120" s="186"/>
      <c r="L120" s="182"/>
      <c r="M120" s="187"/>
      <c r="N120" s="188"/>
      <c r="O120" s="188"/>
      <c r="P120" s="188"/>
      <c r="Q120" s="188"/>
      <c r="R120" s="188"/>
      <c r="S120" s="188"/>
      <c r="T120" s="189"/>
      <c r="AT120" s="183" t="s">
        <v>164</v>
      </c>
      <c r="AU120" s="183" t="s">
        <v>79</v>
      </c>
      <c r="AV120" s="11" t="s">
        <v>79</v>
      </c>
      <c r="AW120" s="11" t="s">
        <v>35</v>
      </c>
      <c r="AX120" s="11" t="s">
        <v>22</v>
      </c>
      <c r="AY120" s="183" t="s">
        <v>113</v>
      </c>
    </row>
    <row r="121" spans="2:65" s="1" customFormat="1" ht="44.25" customHeight="1" x14ac:dyDescent="0.3">
      <c r="B121" s="162"/>
      <c r="C121" s="202" t="s">
        <v>219</v>
      </c>
      <c r="D121" s="202" t="s">
        <v>208</v>
      </c>
      <c r="E121" s="203" t="s">
        <v>220</v>
      </c>
      <c r="F121" s="204" t="s">
        <v>221</v>
      </c>
      <c r="G121" s="205" t="s">
        <v>160</v>
      </c>
      <c r="H121" s="206">
        <v>21.527000000000001</v>
      </c>
      <c r="I121" s="207"/>
      <c r="J121" s="208">
        <f>ROUND(I121*H121,2)</f>
        <v>0</v>
      </c>
      <c r="K121" s="204" t="s">
        <v>3</v>
      </c>
      <c r="L121" s="209"/>
      <c r="M121" s="210" t="s">
        <v>3</v>
      </c>
      <c r="N121" s="211" t="s">
        <v>42</v>
      </c>
      <c r="O121" s="34"/>
      <c r="P121" s="172">
        <f>O121*H121</f>
        <v>0</v>
      </c>
      <c r="Q121" s="172">
        <v>0.152</v>
      </c>
      <c r="R121" s="172">
        <f>Q121*H121</f>
        <v>3.2721040000000001</v>
      </c>
      <c r="S121" s="172">
        <v>0</v>
      </c>
      <c r="T121" s="173">
        <f>S121*H121</f>
        <v>0</v>
      </c>
      <c r="AR121" s="16" t="s">
        <v>203</v>
      </c>
      <c r="AT121" s="16" t="s">
        <v>208</v>
      </c>
      <c r="AU121" s="16" t="s">
        <v>79</v>
      </c>
      <c r="AY121" s="16" t="s">
        <v>113</v>
      </c>
      <c r="BE121" s="174">
        <f>IF(N121="základní",J121,0)</f>
        <v>0</v>
      </c>
      <c r="BF121" s="174">
        <f>IF(N121="snížená",J121,0)</f>
        <v>0</v>
      </c>
      <c r="BG121" s="174">
        <f>IF(N121="zákl. přenesená",J121,0)</f>
        <v>0</v>
      </c>
      <c r="BH121" s="174">
        <f>IF(N121="sníž. přenesená",J121,0)</f>
        <v>0</v>
      </c>
      <c r="BI121" s="174">
        <f>IF(N121="nulová",J121,0)</f>
        <v>0</v>
      </c>
      <c r="BJ121" s="16" t="s">
        <v>22</v>
      </c>
      <c r="BK121" s="174">
        <f>ROUND(I121*H121,2)</f>
        <v>0</v>
      </c>
      <c r="BL121" s="16" t="s">
        <v>135</v>
      </c>
      <c r="BM121" s="16" t="s">
        <v>222</v>
      </c>
    </row>
    <row r="122" spans="2:65" s="1" customFormat="1" ht="27" x14ac:dyDescent="0.3">
      <c r="B122" s="33"/>
      <c r="D122" s="175" t="s">
        <v>131</v>
      </c>
      <c r="F122" s="176" t="s">
        <v>223</v>
      </c>
      <c r="I122" s="177"/>
      <c r="L122" s="33"/>
      <c r="M122" s="62"/>
      <c r="N122" s="34"/>
      <c r="O122" s="34"/>
      <c r="P122" s="34"/>
      <c r="Q122" s="34"/>
      <c r="R122" s="34"/>
      <c r="S122" s="34"/>
      <c r="T122" s="63"/>
      <c r="AT122" s="16" t="s">
        <v>131</v>
      </c>
      <c r="AU122" s="16" t="s">
        <v>79</v>
      </c>
    </row>
    <row r="123" spans="2:65" s="11" customFormat="1" x14ac:dyDescent="0.3">
      <c r="B123" s="182"/>
      <c r="D123" s="175" t="s">
        <v>164</v>
      </c>
      <c r="E123" s="183" t="s">
        <v>3</v>
      </c>
      <c r="F123" s="184" t="s">
        <v>224</v>
      </c>
      <c r="H123" s="185">
        <v>21.527000000000001</v>
      </c>
      <c r="I123" s="186"/>
      <c r="L123" s="182"/>
      <c r="M123" s="187"/>
      <c r="N123" s="188"/>
      <c r="O123" s="188"/>
      <c r="P123" s="188"/>
      <c r="Q123" s="188"/>
      <c r="R123" s="188"/>
      <c r="S123" s="188"/>
      <c r="T123" s="189"/>
      <c r="AT123" s="183" t="s">
        <v>164</v>
      </c>
      <c r="AU123" s="183" t="s">
        <v>79</v>
      </c>
      <c r="AV123" s="11" t="s">
        <v>79</v>
      </c>
      <c r="AW123" s="11" t="s">
        <v>35</v>
      </c>
      <c r="AX123" s="11" t="s">
        <v>22</v>
      </c>
      <c r="AY123" s="183" t="s">
        <v>113</v>
      </c>
    </row>
    <row r="124" spans="2:65" s="12" customFormat="1" x14ac:dyDescent="0.3">
      <c r="B124" s="190"/>
      <c r="D124" s="191" t="s">
        <v>164</v>
      </c>
      <c r="E124" s="192" t="s">
        <v>3</v>
      </c>
      <c r="F124" s="193" t="s">
        <v>166</v>
      </c>
      <c r="H124" s="194" t="s">
        <v>3</v>
      </c>
      <c r="I124" s="195"/>
      <c r="L124" s="190"/>
      <c r="M124" s="196"/>
      <c r="N124" s="197"/>
      <c r="O124" s="197"/>
      <c r="P124" s="197"/>
      <c r="Q124" s="197"/>
      <c r="R124" s="197"/>
      <c r="S124" s="197"/>
      <c r="T124" s="198"/>
      <c r="AT124" s="199" t="s">
        <v>164</v>
      </c>
      <c r="AU124" s="199" t="s">
        <v>79</v>
      </c>
      <c r="AV124" s="12" t="s">
        <v>22</v>
      </c>
      <c r="AW124" s="12" t="s">
        <v>35</v>
      </c>
      <c r="AX124" s="12" t="s">
        <v>71</v>
      </c>
      <c r="AY124" s="199" t="s">
        <v>113</v>
      </c>
    </row>
    <row r="125" spans="2:65" s="1" customFormat="1" ht="31.5" customHeight="1" x14ac:dyDescent="0.3">
      <c r="B125" s="162"/>
      <c r="C125" s="202" t="s">
        <v>225</v>
      </c>
      <c r="D125" s="202" t="s">
        <v>208</v>
      </c>
      <c r="E125" s="203" t="s">
        <v>226</v>
      </c>
      <c r="F125" s="204" t="s">
        <v>227</v>
      </c>
      <c r="G125" s="205" t="s">
        <v>160</v>
      </c>
      <c r="H125" s="206">
        <v>18.437000000000001</v>
      </c>
      <c r="I125" s="207"/>
      <c r="J125" s="208">
        <f>ROUND(I125*H125,2)</f>
        <v>0</v>
      </c>
      <c r="K125" s="204" t="s">
        <v>3</v>
      </c>
      <c r="L125" s="209"/>
      <c r="M125" s="210" t="s">
        <v>3</v>
      </c>
      <c r="N125" s="211" t="s">
        <v>42</v>
      </c>
      <c r="O125" s="34"/>
      <c r="P125" s="172">
        <f>O125*H125</f>
        <v>0</v>
      </c>
      <c r="Q125" s="172">
        <v>0.13100000000000001</v>
      </c>
      <c r="R125" s="172">
        <f>Q125*H125</f>
        <v>2.4152470000000004</v>
      </c>
      <c r="S125" s="172">
        <v>0</v>
      </c>
      <c r="T125" s="173">
        <f>S125*H125</f>
        <v>0</v>
      </c>
      <c r="AR125" s="16" t="s">
        <v>203</v>
      </c>
      <c r="AT125" s="16" t="s">
        <v>208</v>
      </c>
      <c r="AU125" s="16" t="s">
        <v>79</v>
      </c>
      <c r="AY125" s="16" t="s">
        <v>113</v>
      </c>
      <c r="BE125" s="174">
        <f>IF(N125="základní",J125,0)</f>
        <v>0</v>
      </c>
      <c r="BF125" s="174">
        <f>IF(N125="snížená",J125,0)</f>
        <v>0</v>
      </c>
      <c r="BG125" s="174">
        <f>IF(N125="zákl. přenesená",J125,0)</f>
        <v>0</v>
      </c>
      <c r="BH125" s="174">
        <f>IF(N125="sníž. přenesená",J125,0)</f>
        <v>0</v>
      </c>
      <c r="BI125" s="174">
        <f>IF(N125="nulová",J125,0)</f>
        <v>0</v>
      </c>
      <c r="BJ125" s="16" t="s">
        <v>22</v>
      </c>
      <c r="BK125" s="174">
        <f>ROUND(I125*H125,2)</f>
        <v>0</v>
      </c>
      <c r="BL125" s="16" t="s">
        <v>135</v>
      </c>
      <c r="BM125" s="16" t="s">
        <v>228</v>
      </c>
    </row>
    <row r="126" spans="2:65" s="1" customFormat="1" ht="27" x14ac:dyDescent="0.3">
      <c r="B126" s="33"/>
      <c r="D126" s="175" t="s">
        <v>131</v>
      </c>
      <c r="F126" s="176" t="s">
        <v>229</v>
      </c>
      <c r="I126" s="177"/>
      <c r="L126" s="33"/>
      <c r="M126" s="62"/>
      <c r="N126" s="34"/>
      <c r="O126" s="34"/>
      <c r="P126" s="34"/>
      <c r="Q126" s="34"/>
      <c r="R126" s="34"/>
      <c r="S126" s="34"/>
      <c r="T126" s="63"/>
      <c r="AT126" s="16" t="s">
        <v>131</v>
      </c>
      <c r="AU126" s="16" t="s">
        <v>79</v>
      </c>
    </row>
    <row r="127" spans="2:65" s="11" customFormat="1" x14ac:dyDescent="0.3">
      <c r="B127" s="182"/>
      <c r="D127" s="175" t="s">
        <v>164</v>
      </c>
      <c r="E127" s="183" t="s">
        <v>3</v>
      </c>
      <c r="F127" s="184" t="s">
        <v>230</v>
      </c>
      <c r="H127" s="185">
        <v>18.437000000000001</v>
      </c>
      <c r="I127" s="186"/>
      <c r="L127" s="182"/>
      <c r="M127" s="187"/>
      <c r="N127" s="188"/>
      <c r="O127" s="188"/>
      <c r="P127" s="188"/>
      <c r="Q127" s="188"/>
      <c r="R127" s="188"/>
      <c r="S127" s="188"/>
      <c r="T127" s="189"/>
      <c r="AT127" s="183" t="s">
        <v>164</v>
      </c>
      <c r="AU127" s="183" t="s">
        <v>79</v>
      </c>
      <c r="AV127" s="11" t="s">
        <v>79</v>
      </c>
      <c r="AW127" s="11" t="s">
        <v>35</v>
      </c>
      <c r="AX127" s="11" t="s">
        <v>22</v>
      </c>
      <c r="AY127" s="183" t="s">
        <v>113</v>
      </c>
    </row>
    <row r="128" spans="2:65" s="12" customFormat="1" x14ac:dyDescent="0.3">
      <c r="B128" s="190"/>
      <c r="D128" s="175" t="s">
        <v>164</v>
      </c>
      <c r="E128" s="200" t="s">
        <v>3</v>
      </c>
      <c r="F128" s="201" t="s">
        <v>166</v>
      </c>
      <c r="H128" s="199" t="s">
        <v>3</v>
      </c>
      <c r="I128" s="195"/>
      <c r="L128" s="190"/>
      <c r="M128" s="196"/>
      <c r="N128" s="197"/>
      <c r="O128" s="197"/>
      <c r="P128" s="197"/>
      <c r="Q128" s="197"/>
      <c r="R128" s="197"/>
      <c r="S128" s="197"/>
      <c r="T128" s="198"/>
      <c r="AT128" s="199" t="s">
        <v>164</v>
      </c>
      <c r="AU128" s="199" t="s">
        <v>79</v>
      </c>
      <c r="AV128" s="12" t="s">
        <v>22</v>
      </c>
      <c r="AW128" s="12" t="s">
        <v>35</v>
      </c>
      <c r="AX128" s="12" t="s">
        <v>71</v>
      </c>
      <c r="AY128" s="199" t="s">
        <v>113</v>
      </c>
    </row>
    <row r="129" spans="2:65" s="10" customFormat="1" ht="29.85" customHeight="1" x14ac:dyDescent="0.3">
      <c r="B129" s="148"/>
      <c r="D129" s="159" t="s">
        <v>70</v>
      </c>
      <c r="E129" s="160" t="s">
        <v>207</v>
      </c>
      <c r="F129" s="160" t="s">
        <v>231</v>
      </c>
      <c r="I129" s="151"/>
      <c r="J129" s="161">
        <f>BK129</f>
        <v>0</v>
      </c>
      <c r="L129" s="148"/>
      <c r="M129" s="153"/>
      <c r="N129" s="154"/>
      <c r="O129" s="154"/>
      <c r="P129" s="155">
        <f>SUM(P130:P143)</f>
        <v>0</v>
      </c>
      <c r="Q129" s="154"/>
      <c r="R129" s="155">
        <f>SUM(R130:R143)</f>
        <v>49.590212999999991</v>
      </c>
      <c r="S129" s="154"/>
      <c r="T129" s="156">
        <f>SUM(T130:T143)</f>
        <v>8.0000000000000002E-3</v>
      </c>
      <c r="AR129" s="149" t="s">
        <v>22</v>
      </c>
      <c r="AT129" s="157" t="s">
        <v>70</v>
      </c>
      <c r="AU129" s="157" t="s">
        <v>22</v>
      </c>
      <c r="AY129" s="149" t="s">
        <v>113</v>
      </c>
      <c r="BK129" s="158">
        <f>SUM(BK130:BK143)</f>
        <v>0</v>
      </c>
    </row>
    <row r="130" spans="2:65" s="1" customFormat="1" ht="31.5" customHeight="1" x14ac:dyDescent="0.3">
      <c r="B130" s="162"/>
      <c r="C130" s="163" t="s">
        <v>232</v>
      </c>
      <c r="D130" s="163" t="s">
        <v>116</v>
      </c>
      <c r="E130" s="164" t="s">
        <v>233</v>
      </c>
      <c r="F130" s="165" t="s">
        <v>234</v>
      </c>
      <c r="G130" s="166" t="s">
        <v>235</v>
      </c>
      <c r="H130" s="167">
        <v>2</v>
      </c>
      <c r="I130" s="168"/>
      <c r="J130" s="169">
        <f>ROUND(I130*H130,2)</f>
        <v>0</v>
      </c>
      <c r="K130" s="165" t="s">
        <v>161</v>
      </c>
      <c r="L130" s="33"/>
      <c r="M130" s="170" t="s">
        <v>3</v>
      </c>
      <c r="N130" s="171" t="s">
        <v>42</v>
      </c>
      <c r="O130" s="34"/>
      <c r="P130" s="172">
        <f>O130*H130</f>
        <v>0</v>
      </c>
      <c r="Q130" s="172">
        <v>6.9999999999999999E-4</v>
      </c>
      <c r="R130" s="172">
        <f>Q130*H130</f>
        <v>1.4E-3</v>
      </c>
      <c r="S130" s="172">
        <v>0</v>
      </c>
      <c r="T130" s="173">
        <f>S130*H130</f>
        <v>0</v>
      </c>
      <c r="AR130" s="16" t="s">
        <v>135</v>
      </c>
      <c r="AT130" s="16" t="s">
        <v>116</v>
      </c>
      <c r="AU130" s="16" t="s">
        <v>79</v>
      </c>
      <c r="AY130" s="16" t="s">
        <v>113</v>
      </c>
      <c r="BE130" s="174">
        <f>IF(N130="základní",J130,0)</f>
        <v>0</v>
      </c>
      <c r="BF130" s="174">
        <f>IF(N130="snížená",J130,0)</f>
        <v>0</v>
      </c>
      <c r="BG130" s="174">
        <f>IF(N130="zákl. přenesená",J130,0)</f>
        <v>0</v>
      </c>
      <c r="BH130" s="174">
        <f>IF(N130="sníž. přenesená",J130,0)</f>
        <v>0</v>
      </c>
      <c r="BI130" s="174">
        <f>IF(N130="nulová",J130,0)</f>
        <v>0</v>
      </c>
      <c r="BJ130" s="16" t="s">
        <v>22</v>
      </c>
      <c r="BK130" s="174">
        <f>ROUND(I130*H130,2)</f>
        <v>0</v>
      </c>
      <c r="BL130" s="16" t="s">
        <v>135</v>
      </c>
      <c r="BM130" s="16" t="s">
        <v>236</v>
      </c>
    </row>
    <row r="131" spans="2:65" s="1" customFormat="1" ht="27" x14ac:dyDescent="0.3">
      <c r="B131" s="33"/>
      <c r="D131" s="191" t="s">
        <v>131</v>
      </c>
      <c r="F131" s="215" t="s">
        <v>237</v>
      </c>
      <c r="I131" s="177"/>
      <c r="L131" s="33"/>
      <c r="M131" s="62"/>
      <c r="N131" s="34"/>
      <c r="O131" s="34"/>
      <c r="P131" s="34"/>
      <c r="Q131" s="34"/>
      <c r="R131" s="34"/>
      <c r="S131" s="34"/>
      <c r="T131" s="63"/>
      <c r="AT131" s="16" t="s">
        <v>131</v>
      </c>
      <c r="AU131" s="16" t="s">
        <v>79</v>
      </c>
    </row>
    <row r="132" spans="2:65" s="1" customFormat="1" ht="44.25" customHeight="1" x14ac:dyDescent="0.3">
      <c r="B132" s="162"/>
      <c r="C132" s="163" t="s">
        <v>238</v>
      </c>
      <c r="D132" s="163" t="s">
        <v>116</v>
      </c>
      <c r="E132" s="164" t="s">
        <v>239</v>
      </c>
      <c r="F132" s="165" t="s">
        <v>240</v>
      </c>
      <c r="G132" s="166" t="s">
        <v>180</v>
      </c>
      <c r="H132" s="167">
        <v>41.4</v>
      </c>
      <c r="I132" s="168"/>
      <c r="J132" s="169">
        <f>ROUND(I132*H132,2)</f>
        <v>0</v>
      </c>
      <c r="K132" s="165" t="s">
        <v>161</v>
      </c>
      <c r="L132" s="33"/>
      <c r="M132" s="170" t="s">
        <v>3</v>
      </c>
      <c r="N132" s="171" t="s">
        <v>42</v>
      </c>
      <c r="O132" s="34"/>
      <c r="P132" s="172">
        <f>O132*H132</f>
        <v>0</v>
      </c>
      <c r="Q132" s="172">
        <v>0.16849</v>
      </c>
      <c r="R132" s="172">
        <f>Q132*H132</f>
        <v>6.9754860000000001</v>
      </c>
      <c r="S132" s="172">
        <v>0</v>
      </c>
      <c r="T132" s="173">
        <f>S132*H132</f>
        <v>0</v>
      </c>
      <c r="AR132" s="16" t="s">
        <v>135</v>
      </c>
      <c r="AT132" s="16" t="s">
        <v>116</v>
      </c>
      <c r="AU132" s="16" t="s">
        <v>79</v>
      </c>
      <c r="AY132" s="16" t="s">
        <v>113</v>
      </c>
      <c r="BE132" s="174">
        <f>IF(N132="základní",J132,0)</f>
        <v>0</v>
      </c>
      <c r="BF132" s="174">
        <f>IF(N132="snížená",J132,0)</f>
        <v>0</v>
      </c>
      <c r="BG132" s="174">
        <f>IF(N132="zákl. přenesená",J132,0)</f>
        <v>0</v>
      </c>
      <c r="BH132" s="174">
        <f>IF(N132="sníž. přenesená",J132,0)</f>
        <v>0</v>
      </c>
      <c r="BI132" s="174">
        <f>IF(N132="nulová",J132,0)</f>
        <v>0</v>
      </c>
      <c r="BJ132" s="16" t="s">
        <v>22</v>
      </c>
      <c r="BK132" s="174">
        <f>ROUND(I132*H132,2)</f>
        <v>0</v>
      </c>
      <c r="BL132" s="16" t="s">
        <v>135</v>
      </c>
      <c r="BM132" s="16" t="s">
        <v>241</v>
      </c>
    </row>
    <row r="133" spans="2:65" s="1" customFormat="1" ht="27" x14ac:dyDescent="0.3">
      <c r="B133" s="33"/>
      <c r="D133" s="175" t="s">
        <v>131</v>
      </c>
      <c r="F133" s="176" t="s">
        <v>242</v>
      </c>
      <c r="I133" s="177"/>
      <c r="L133" s="33"/>
      <c r="M133" s="62"/>
      <c r="N133" s="34"/>
      <c r="O133" s="34"/>
      <c r="P133" s="34"/>
      <c r="Q133" s="34"/>
      <c r="R133" s="34"/>
      <c r="S133" s="34"/>
      <c r="T133" s="63"/>
      <c r="AT133" s="16" t="s">
        <v>131</v>
      </c>
      <c r="AU133" s="16" t="s">
        <v>79</v>
      </c>
    </row>
    <row r="134" spans="2:65" s="11" customFormat="1" x14ac:dyDescent="0.3">
      <c r="B134" s="182"/>
      <c r="D134" s="175" t="s">
        <v>164</v>
      </c>
      <c r="E134" s="183" t="s">
        <v>3</v>
      </c>
      <c r="F134" s="184" t="s">
        <v>243</v>
      </c>
      <c r="H134" s="185">
        <v>41.4</v>
      </c>
      <c r="I134" s="186"/>
      <c r="L134" s="182"/>
      <c r="M134" s="187"/>
      <c r="N134" s="188"/>
      <c r="O134" s="188"/>
      <c r="P134" s="188"/>
      <c r="Q134" s="188"/>
      <c r="R134" s="188"/>
      <c r="S134" s="188"/>
      <c r="T134" s="189"/>
      <c r="AT134" s="183" t="s">
        <v>164</v>
      </c>
      <c r="AU134" s="183" t="s">
        <v>79</v>
      </c>
      <c r="AV134" s="11" t="s">
        <v>79</v>
      </c>
      <c r="AW134" s="11" t="s">
        <v>35</v>
      </c>
      <c r="AX134" s="11" t="s">
        <v>22</v>
      </c>
      <c r="AY134" s="183" t="s">
        <v>113</v>
      </c>
    </row>
    <row r="135" spans="2:65" s="12" customFormat="1" x14ac:dyDescent="0.3">
      <c r="B135" s="190"/>
      <c r="D135" s="191" t="s">
        <v>164</v>
      </c>
      <c r="E135" s="192" t="s">
        <v>3</v>
      </c>
      <c r="F135" s="193" t="s">
        <v>184</v>
      </c>
      <c r="H135" s="194" t="s">
        <v>3</v>
      </c>
      <c r="I135" s="195"/>
      <c r="L135" s="190"/>
      <c r="M135" s="196"/>
      <c r="N135" s="197"/>
      <c r="O135" s="197"/>
      <c r="P135" s="197"/>
      <c r="Q135" s="197"/>
      <c r="R135" s="197"/>
      <c r="S135" s="197"/>
      <c r="T135" s="198"/>
      <c r="AT135" s="199" t="s">
        <v>164</v>
      </c>
      <c r="AU135" s="199" t="s">
        <v>79</v>
      </c>
      <c r="AV135" s="12" t="s">
        <v>22</v>
      </c>
      <c r="AW135" s="12" t="s">
        <v>35</v>
      </c>
      <c r="AX135" s="12" t="s">
        <v>71</v>
      </c>
      <c r="AY135" s="199" t="s">
        <v>113</v>
      </c>
    </row>
    <row r="136" spans="2:65" s="1" customFormat="1" ht="44.25" customHeight="1" x14ac:dyDescent="0.3">
      <c r="B136" s="162"/>
      <c r="C136" s="163" t="s">
        <v>9</v>
      </c>
      <c r="D136" s="163" t="s">
        <v>116</v>
      </c>
      <c r="E136" s="164" t="s">
        <v>244</v>
      </c>
      <c r="F136" s="165" t="s">
        <v>245</v>
      </c>
      <c r="G136" s="166" t="s">
        <v>180</v>
      </c>
      <c r="H136" s="167">
        <v>178.1</v>
      </c>
      <c r="I136" s="168"/>
      <c r="J136" s="169">
        <f>ROUND(I136*H136,2)</f>
        <v>0</v>
      </c>
      <c r="K136" s="165" t="s">
        <v>161</v>
      </c>
      <c r="L136" s="33"/>
      <c r="M136" s="170" t="s">
        <v>3</v>
      </c>
      <c r="N136" s="171" t="s">
        <v>42</v>
      </c>
      <c r="O136" s="34"/>
      <c r="P136" s="172">
        <f>O136*H136</f>
        <v>0</v>
      </c>
      <c r="Q136" s="172">
        <v>0.14066999999999999</v>
      </c>
      <c r="R136" s="172">
        <f>Q136*H136</f>
        <v>25.053326999999996</v>
      </c>
      <c r="S136" s="172">
        <v>0</v>
      </c>
      <c r="T136" s="173">
        <f>S136*H136</f>
        <v>0</v>
      </c>
      <c r="AR136" s="16" t="s">
        <v>135</v>
      </c>
      <c r="AT136" s="16" t="s">
        <v>116</v>
      </c>
      <c r="AU136" s="16" t="s">
        <v>79</v>
      </c>
      <c r="AY136" s="16" t="s">
        <v>113</v>
      </c>
      <c r="BE136" s="174">
        <f>IF(N136="základní",J136,0)</f>
        <v>0</v>
      </c>
      <c r="BF136" s="174">
        <f>IF(N136="snížená",J136,0)</f>
        <v>0</v>
      </c>
      <c r="BG136" s="174">
        <f>IF(N136="zákl. přenesená",J136,0)</f>
        <v>0</v>
      </c>
      <c r="BH136" s="174">
        <f>IF(N136="sníž. přenesená",J136,0)</f>
        <v>0</v>
      </c>
      <c r="BI136" s="174">
        <f>IF(N136="nulová",J136,0)</f>
        <v>0</v>
      </c>
      <c r="BJ136" s="16" t="s">
        <v>22</v>
      </c>
      <c r="BK136" s="174">
        <f>ROUND(I136*H136,2)</f>
        <v>0</v>
      </c>
      <c r="BL136" s="16" t="s">
        <v>135</v>
      </c>
      <c r="BM136" s="16" t="s">
        <v>246</v>
      </c>
    </row>
    <row r="137" spans="2:65" s="11" customFormat="1" x14ac:dyDescent="0.3">
      <c r="B137" s="182"/>
      <c r="D137" s="175" t="s">
        <v>164</v>
      </c>
      <c r="E137" s="183" t="s">
        <v>3</v>
      </c>
      <c r="F137" s="184" t="s">
        <v>247</v>
      </c>
      <c r="H137" s="185">
        <v>178.1</v>
      </c>
      <c r="I137" s="186"/>
      <c r="L137" s="182"/>
      <c r="M137" s="187"/>
      <c r="N137" s="188"/>
      <c r="O137" s="188"/>
      <c r="P137" s="188"/>
      <c r="Q137" s="188"/>
      <c r="R137" s="188"/>
      <c r="S137" s="188"/>
      <c r="T137" s="189"/>
      <c r="AT137" s="183" t="s">
        <v>164</v>
      </c>
      <c r="AU137" s="183" t="s">
        <v>79</v>
      </c>
      <c r="AV137" s="11" t="s">
        <v>79</v>
      </c>
      <c r="AW137" s="11" t="s">
        <v>35</v>
      </c>
      <c r="AX137" s="11" t="s">
        <v>22</v>
      </c>
      <c r="AY137" s="183" t="s">
        <v>113</v>
      </c>
    </row>
    <row r="138" spans="2:65" s="12" customFormat="1" x14ac:dyDescent="0.3">
      <c r="B138" s="190"/>
      <c r="D138" s="191" t="s">
        <v>164</v>
      </c>
      <c r="E138" s="192" t="s">
        <v>3</v>
      </c>
      <c r="F138" s="193" t="s">
        <v>184</v>
      </c>
      <c r="H138" s="194" t="s">
        <v>3</v>
      </c>
      <c r="I138" s="195"/>
      <c r="L138" s="190"/>
      <c r="M138" s="196"/>
      <c r="N138" s="197"/>
      <c r="O138" s="197"/>
      <c r="P138" s="197"/>
      <c r="Q138" s="197"/>
      <c r="R138" s="197"/>
      <c r="S138" s="197"/>
      <c r="T138" s="198"/>
      <c r="AT138" s="199" t="s">
        <v>164</v>
      </c>
      <c r="AU138" s="199" t="s">
        <v>79</v>
      </c>
      <c r="AV138" s="12" t="s">
        <v>22</v>
      </c>
      <c r="AW138" s="12" t="s">
        <v>35</v>
      </c>
      <c r="AX138" s="12" t="s">
        <v>71</v>
      </c>
      <c r="AY138" s="199" t="s">
        <v>113</v>
      </c>
    </row>
    <row r="139" spans="2:65" s="1" customFormat="1" ht="57" customHeight="1" x14ac:dyDescent="0.3">
      <c r="B139" s="162"/>
      <c r="C139" s="202" t="s">
        <v>248</v>
      </c>
      <c r="D139" s="202" t="s">
        <v>208</v>
      </c>
      <c r="E139" s="203" t="s">
        <v>249</v>
      </c>
      <c r="F139" s="204" t="s">
        <v>250</v>
      </c>
      <c r="G139" s="205" t="s">
        <v>180</v>
      </c>
      <c r="H139" s="206">
        <v>219.5</v>
      </c>
      <c r="I139" s="207"/>
      <c r="J139" s="208">
        <f>ROUND(I139*H139,2)</f>
        <v>0</v>
      </c>
      <c r="K139" s="204" t="s">
        <v>3</v>
      </c>
      <c r="L139" s="209"/>
      <c r="M139" s="210" t="s">
        <v>3</v>
      </c>
      <c r="N139" s="211" t="s">
        <v>42</v>
      </c>
      <c r="O139" s="34"/>
      <c r="P139" s="172">
        <f>O139*H139</f>
        <v>0</v>
      </c>
      <c r="Q139" s="172">
        <v>0.08</v>
      </c>
      <c r="R139" s="172">
        <f>Q139*H139</f>
        <v>17.559999999999999</v>
      </c>
      <c r="S139" s="172">
        <v>0</v>
      </c>
      <c r="T139" s="173">
        <f>S139*H139</f>
        <v>0</v>
      </c>
      <c r="AR139" s="16" t="s">
        <v>203</v>
      </c>
      <c r="AT139" s="16" t="s">
        <v>208</v>
      </c>
      <c r="AU139" s="16" t="s">
        <v>79</v>
      </c>
      <c r="AY139" s="16" t="s">
        <v>113</v>
      </c>
      <c r="BE139" s="174">
        <f>IF(N139="základní",J139,0)</f>
        <v>0</v>
      </c>
      <c r="BF139" s="174">
        <f>IF(N139="snížená",J139,0)</f>
        <v>0</v>
      </c>
      <c r="BG139" s="174">
        <f>IF(N139="zákl. přenesená",J139,0)</f>
        <v>0</v>
      </c>
      <c r="BH139" s="174">
        <f>IF(N139="sníž. přenesená",J139,0)</f>
        <v>0</v>
      </c>
      <c r="BI139" s="174">
        <f>IF(N139="nulová",J139,0)</f>
        <v>0</v>
      </c>
      <c r="BJ139" s="16" t="s">
        <v>22</v>
      </c>
      <c r="BK139" s="174">
        <f>ROUND(I139*H139,2)</f>
        <v>0</v>
      </c>
      <c r="BL139" s="16" t="s">
        <v>135</v>
      </c>
      <c r="BM139" s="16" t="s">
        <v>251</v>
      </c>
    </row>
    <row r="140" spans="2:65" s="11" customFormat="1" x14ac:dyDescent="0.3">
      <c r="B140" s="182"/>
      <c r="D140" s="175" t="s">
        <v>164</v>
      </c>
      <c r="E140" s="183" t="s">
        <v>3</v>
      </c>
      <c r="F140" s="184" t="s">
        <v>252</v>
      </c>
      <c r="H140" s="185">
        <v>219.5</v>
      </c>
      <c r="I140" s="186"/>
      <c r="L140" s="182"/>
      <c r="M140" s="187"/>
      <c r="N140" s="188"/>
      <c r="O140" s="188"/>
      <c r="P140" s="188"/>
      <c r="Q140" s="188"/>
      <c r="R140" s="188"/>
      <c r="S140" s="188"/>
      <c r="T140" s="189"/>
      <c r="AT140" s="183" t="s">
        <v>164</v>
      </c>
      <c r="AU140" s="183" t="s">
        <v>79</v>
      </c>
      <c r="AV140" s="11" t="s">
        <v>79</v>
      </c>
      <c r="AW140" s="11" t="s">
        <v>35</v>
      </c>
      <c r="AX140" s="11" t="s">
        <v>22</v>
      </c>
      <c r="AY140" s="183" t="s">
        <v>113</v>
      </c>
    </row>
    <row r="141" spans="2:65" s="12" customFormat="1" x14ac:dyDescent="0.3">
      <c r="B141" s="190"/>
      <c r="D141" s="191" t="s">
        <v>164</v>
      </c>
      <c r="E141" s="192" t="s">
        <v>3</v>
      </c>
      <c r="F141" s="193" t="s">
        <v>253</v>
      </c>
      <c r="H141" s="194" t="s">
        <v>3</v>
      </c>
      <c r="I141" s="195"/>
      <c r="L141" s="190"/>
      <c r="M141" s="196"/>
      <c r="N141" s="197"/>
      <c r="O141" s="197"/>
      <c r="P141" s="197"/>
      <c r="Q141" s="197"/>
      <c r="R141" s="197"/>
      <c r="S141" s="197"/>
      <c r="T141" s="198"/>
      <c r="AT141" s="199" t="s">
        <v>164</v>
      </c>
      <c r="AU141" s="199" t="s">
        <v>79</v>
      </c>
      <c r="AV141" s="12" t="s">
        <v>22</v>
      </c>
      <c r="AW141" s="12" t="s">
        <v>35</v>
      </c>
      <c r="AX141" s="12" t="s">
        <v>71</v>
      </c>
      <c r="AY141" s="199" t="s">
        <v>113</v>
      </c>
    </row>
    <row r="142" spans="2:65" s="1" customFormat="1" ht="44.25" customHeight="1" x14ac:dyDescent="0.3">
      <c r="B142" s="162"/>
      <c r="C142" s="163" t="s">
        <v>254</v>
      </c>
      <c r="D142" s="163" t="s">
        <v>116</v>
      </c>
      <c r="E142" s="164" t="s">
        <v>255</v>
      </c>
      <c r="F142" s="165" t="s">
        <v>256</v>
      </c>
      <c r="G142" s="166" t="s">
        <v>235</v>
      </c>
      <c r="H142" s="167">
        <v>2</v>
      </c>
      <c r="I142" s="168"/>
      <c r="J142" s="169">
        <f>ROUND(I142*H142,2)</f>
        <v>0</v>
      </c>
      <c r="K142" s="165" t="s">
        <v>161</v>
      </c>
      <c r="L142" s="33"/>
      <c r="M142" s="170" t="s">
        <v>3</v>
      </c>
      <c r="N142" s="171" t="s">
        <v>42</v>
      </c>
      <c r="O142" s="34"/>
      <c r="P142" s="172">
        <f>O142*H142</f>
        <v>0</v>
      </c>
      <c r="Q142" s="172">
        <v>0</v>
      </c>
      <c r="R142" s="172">
        <f>Q142*H142</f>
        <v>0</v>
      </c>
      <c r="S142" s="172">
        <v>4.0000000000000001E-3</v>
      </c>
      <c r="T142" s="173">
        <f>S142*H142</f>
        <v>8.0000000000000002E-3</v>
      </c>
      <c r="AR142" s="16" t="s">
        <v>135</v>
      </c>
      <c r="AT142" s="16" t="s">
        <v>116</v>
      </c>
      <c r="AU142" s="16" t="s">
        <v>79</v>
      </c>
      <c r="AY142" s="16" t="s">
        <v>113</v>
      </c>
      <c r="BE142" s="174">
        <f>IF(N142="základní",J142,0)</f>
        <v>0</v>
      </c>
      <c r="BF142" s="174">
        <f>IF(N142="snížená",J142,0)</f>
        <v>0</v>
      </c>
      <c r="BG142" s="174">
        <f>IF(N142="zákl. přenesená",J142,0)</f>
        <v>0</v>
      </c>
      <c r="BH142" s="174">
        <f>IF(N142="sníž. přenesená",J142,0)</f>
        <v>0</v>
      </c>
      <c r="BI142" s="174">
        <f>IF(N142="nulová",J142,0)</f>
        <v>0</v>
      </c>
      <c r="BJ142" s="16" t="s">
        <v>22</v>
      </c>
      <c r="BK142" s="174">
        <f>ROUND(I142*H142,2)</f>
        <v>0</v>
      </c>
      <c r="BL142" s="16" t="s">
        <v>135</v>
      </c>
      <c r="BM142" s="16" t="s">
        <v>257</v>
      </c>
    </row>
    <row r="143" spans="2:65" s="1" customFormat="1" ht="27" x14ac:dyDescent="0.3">
      <c r="B143" s="33"/>
      <c r="D143" s="175" t="s">
        <v>131</v>
      </c>
      <c r="F143" s="176" t="s">
        <v>258</v>
      </c>
      <c r="I143" s="177"/>
      <c r="L143" s="33"/>
      <c r="M143" s="62"/>
      <c r="N143" s="34"/>
      <c r="O143" s="34"/>
      <c r="P143" s="34"/>
      <c r="Q143" s="34"/>
      <c r="R143" s="34"/>
      <c r="S143" s="34"/>
      <c r="T143" s="63"/>
      <c r="AT143" s="16" t="s">
        <v>131</v>
      </c>
      <c r="AU143" s="16" t="s">
        <v>79</v>
      </c>
    </row>
    <row r="144" spans="2:65" s="10" customFormat="1" ht="29.85" customHeight="1" x14ac:dyDescent="0.3">
      <c r="B144" s="148"/>
      <c r="D144" s="159" t="s">
        <v>70</v>
      </c>
      <c r="E144" s="160" t="s">
        <v>259</v>
      </c>
      <c r="F144" s="160" t="s">
        <v>260</v>
      </c>
      <c r="I144" s="151"/>
      <c r="J144" s="161">
        <f>BK144</f>
        <v>0</v>
      </c>
      <c r="L144" s="148"/>
      <c r="M144" s="153"/>
      <c r="N144" s="154"/>
      <c r="O144" s="154"/>
      <c r="P144" s="155">
        <f>SUM(P145:P165)</f>
        <v>0</v>
      </c>
      <c r="Q144" s="154"/>
      <c r="R144" s="155">
        <f>SUM(R145:R165)</f>
        <v>0</v>
      </c>
      <c r="S144" s="154"/>
      <c r="T144" s="156">
        <f>SUM(T145:T165)</f>
        <v>0</v>
      </c>
      <c r="AR144" s="149" t="s">
        <v>22</v>
      </c>
      <c r="AT144" s="157" t="s">
        <v>70</v>
      </c>
      <c r="AU144" s="157" t="s">
        <v>22</v>
      </c>
      <c r="AY144" s="149" t="s">
        <v>113</v>
      </c>
      <c r="BK144" s="158">
        <f>SUM(BK145:BK165)</f>
        <v>0</v>
      </c>
    </row>
    <row r="145" spans="2:65" s="1" customFormat="1" ht="22.5" customHeight="1" x14ac:dyDescent="0.3">
      <c r="B145" s="162"/>
      <c r="C145" s="163" t="s">
        <v>261</v>
      </c>
      <c r="D145" s="163" t="s">
        <v>116</v>
      </c>
      <c r="E145" s="164" t="s">
        <v>262</v>
      </c>
      <c r="F145" s="165" t="s">
        <v>263</v>
      </c>
      <c r="G145" s="166" t="s">
        <v>264</v>
      </c>
      <c r="H145" s="167">
        <v>92.394999999999996</v>
      </c>
      <c r="I145" s="168"/>
      <c r="J145" s="169">
        <f>ROUND(I145*H145,2)</f>
        <v>0</v>
      </c>
      <c r="K145" s="165" t="s">
        <v>161</v>
      </c>
      <c r="L145" s="33"/>
      <c r="M145" s="170" t="s">
        <v>3</v>
      </c>
      <c r="N145" s="171" t="s">
        <v>42</v>
      </c>
      <c r="O145" s="34"/>
      <c r="P145" s="172">
        <f>O145*H145</f>
        <v>0</v>
      </c>
      <c r="Q145" s="172">
        <v>0</v>
      </c>
      <c r="R145" s="172">
        <f>Q145*H145</f>
        <v>0</v>
      </c>
      <c r="S145" s="172">
        <v>0</v>
      </c>
      <c r="T145" s="173">
        <f>S145*H145</f>
        <v>0</v>
      </c>
      <c r="AR145" s="16" t="s">
        <v>135</v>
      </c>
      <c r="AT145" s="16" t="s">
        <v>116</v>
      </c>
      <c r="AU145" s="16" t="s">
        <v>79</v>
      </c>
      <c r="AY145" s="16" t="s">
        <v>113</v>
      </c>
      <c r="BE145" s="174">
        <f>IF(N145="základní",J145,0)</f>
        <v>0</v>
      </c>
      <c r="BF145" s="174">
        <f>IF(N145="snížená",J145,0)</f>
        <v>0</v>
      </c>
      <c r="BG145" s="174">
        <f>IF(N145="zákl. přenesená",J145,0)</f>
        <v>0</v>
      </c>
      <c r="BH145" s="174">
        <f>IF(N145="sníž. přenesená",J145,0)</f>
        <v>0</v>
      </c>
      <c r="BI145" s="174">
        <f>IF(N145="nulová",J145,0)</f>
        <v>0</v>
      </c>
      <c r="BJ145" s="16" t="s">
        <v>22</v>
      </c>
      <c r="BK145" s="174">
        <f>ROUND(I145*H145,2)</f>
        <v>0</v>
      </c>
      <c r="BL145" s="16" t="s">
        <v>135</v>
      </c>
      <c r="BM145" s="16" t="s">
        <v>265</v>
      </c>
    </row>
    <row r="146" spans="2:65" s="11" customFormat="1" x14ac:dyDescent="0.3">
      <c r="B146" s="182"/>
      <c r="D146" s="175" t="s">
        <v>164</v>
      </c>
      <c r="E146" s="183" t="s">
        <v>3</v>
      </c>
      <c r="F146" s="184" t="s">
        <v>266</v>
      </c>
      <c r="H146" s="185">
        <v>92.394999999999996</v>
      </c>
      <c r="I146" s="186"/>
      <c r="L146" s="182"/>
      <c r="M146" s="187"/>
      <c r="N146" s="188"/>
      <c r="O146" s="188"/>
      <c r="P146" s="188"/>
      <c r="Q146" s="188"/>
      <c r="R146" s="188"/>
      <c r="S146" s="188"/>
      <c r="T146" s="189"/>
      <c r="AT146" s="183" t="s">
        <v>164</v>
      </c>
      <c r="AU146" s="183" t="s">
        <v>79</v>
      </c>
      <c r="AV146" s="11" t="s">
        <v>79</v>
      </c>
      <c r="AW146" s="11" t="s">
        <v>35</v>
      </c>
      <c r="AX146" s="11" t="s">
        <v>22</v>
      </c>
      <c r="AY146" s="183" t="s">
        <v>113</v>
      </c>
    </row>
    <row r="147" spans="2:65" s="12" customFormat="1" x14ac:dyDescent="0.3">
      <c r="B147" s="190"/>
      <c r="D147" s="191" t="s">
        <v>164</v>
      </c>
      <c r="E147" s="192" t="s">
        <v>3</v>
      </c>
      <c r="F147" s="193" t="s">
        <v>267</v>
      </c>
      <c r="H147" s="194" t="s">
        <v>3</v>
      </c>
      <c r="I147" s="195"/>
      <c r="L147" s="190"/>
      <c r="M147" s="196"/>
      <c r="N147" s="197"/>
      <c r="O147" s="197"/>
      <c r="P147" s="197"/>
      <c r="Q147" s="197"/>
      <c r="R147" s="197"/>
      <c r="S147" s="197"/>
      <c r="T147" s="198"/>
      <c r="AT147" s="199" t="s">
        <v>164</v>
      </c>
      <c r="AU147" s="199" t="s">
        <v>79</v>
      </c>
      <c r="AV147" s="12" t="s">
        <v>22</v>
      </c>
      <c r="AW147" s="12" t="s">
        <v>35</v>
      </c>
      <c r="AX147" s="12" t="s">
        <v>71</v>
      </c>
      <c r="AY147" s="199" t="s">
        <v>113</v>
      </c>
    </row>
    <row r="148" spans="2:65" s="1" customFormat="1" ht="31.5" customHeight="1" x14ac:dyDescent="0.3">
      <c r="B148" s="162"/>
      <c r="C148" s="163" t="s">
        <v>268</v>
      </c>
      <c r="D148" s="163" t="s">
        <v>116</v>
      </c>
      <c r="E148" s="164" t="s">
        <v>269</v>
      </c>
      <c r="F148" s="165" t="s">
        <v>270</v>
      </c>
      <c r="G148" s="166" t="s">
        <v>264</v>
      </c>
      <c r="H148" s="167">
        <v>92.394999999999996</v>
      </c>
      <c r="I148" s="168"/>
      <c r="J148" s="169">
        <f>ROUND(I148*H148,2)</f>
        <v>0</v>
      </c>
      <c r="K148" s="165" t="s">
        <v>161</v>
      </c>
      <c r="L148" s="33"/>
      <c r="M148" s="170" t="s">
        <v>3</v>
      </c>
      <c r="N148" s="171" t="s">
        <v>42</v>
      </c>
      <c r="O148" s="34"/>
      <c r="P148" s="172">
        <f>O148*H148</f>
        <v>0</v>
      </c>
      <c r="Q148" s="172">
        <v>0</v>
      </c>
      <c r="R148" s="172">
        <f>Q148*H148</f>
        <v>0</v>
      </c>
      <c r="S148" s="172">
        <v>0</v>
      </c>
      <c r="T148" s="173">
        <f>S148*H148</f>
        <v>0</v>
      </c>
      <c r="AR148" s="16" t="s">
        <v>135</v>
      </c>
      <c r="AT148" s="16" t="s">
        <v>116</v>
      </c>
      <c r="AU148" s="16" t="s">
        <v>79</v>
      </c>
      <c r="AY148" s="16" t="s">
        <v>113</v>
      </c>
      <c r="BE148" s="174">
        <f>IF(N148="základní",J148,0)</f>
        <v>0</v>
      </c>
      <c r="BF148" s="174">
        <f>IF(N148="snížená",J148,0)</f>
        <v>0</v>
      </c>
      <c r="BG148" s="174">
        <f>IF(N148="zákl. přenesená",J148,0)</f>
        <v>0</v>
      </c>
      <c r="BH148" s="174">
        <f>IF(N148="sníž. přenesená",J148,0)</f>
        <v>0</v>
      </c>
      <c r="BI148" s="174">
        <f>IF(N148="nulová",J148,0)</f>
        <v>0</v>
      </c>
      <c r="BJ148" s="16" t="s">
        <v>22</v>
      </c>
      <c r="BK148" s="174">
        <f>ROUND(I148*H148,2)</f>
        <v>0</v>
      </c>
      <c r="BL148" s="16" t="s">
        <v>135</v>
      </c>
      <c r="BM148" s="16" t="s">
        <v>271</v>
      </c>
    </row>
    <row r="149" spans="2:65" s="11" customFormat="1" x14ac:dyDescent="0.3">
      <c r="B149" s="182"/>
      <c r="D149" s="175" t="s">
        <v>164</v>
      </c>
      <c r="E149" s="183" t="s">
        <v>3</v>
      </c>
      <c r="F149" s="184" t="s">
        <v>266</v>
      </c>
      <c r="H149" s="185">
        <v>92.394999999999996</v>
      </c>
      <c r="I149" s="186"/>
      <c r="L149" s="182"/>
      <c r="M149" s="187"/>
      <c r="N149" s="188"/>
      <c r="O149" s="188"/>
      <c r="P149" s="188"/>
      <c r="Q149" s="188"/>
      <c r="R149" s="188"/>
      <c r="S149" s="188"/>
      <c r="T149" s="189"/>
      <c r="AT149" s="183" t="s">
        <v>164</v>
      </c>
      <c r="AU149" s="183" t="s">
        <v>79</v>
      </c>
      <c r="AV149" s="11" t="s">
        <v>79</v>
      </c>
      <c r="AW149" s="11" t="s">
        <v>35</v>
      </c>
      <c r="AX149" s="11" t="s">
        <v>22</v>
      </c>
      <c r="AY149" s="183" t="s">
        <v>113</v>
      </c>
    </row>
    <row r="150" spans="2:65" s="12" customFormat="1" x14ac:dyDescent="0.3">
      <c r="B150" s="190"/>
      <c r="D150" s="191" t="s">
        <v>164</v>
      </c>
      <c r="E150" s="192" t="s">
        <v>3</v>
      </c>
      <c r="F150" s="193" t="s">
        <v>272</v>
      </c>
      <c r="H150" s="194" t="s">
        <v>3</v>
      </c>
      <c r="I150" s="195"/>
      <c r="L150" s="190"/>
      <c r="M150" s="196"/>
      <c r="N150" s="197"/>
      <c r="O150" s="197"/>
      <c r="P150" s="197"/>
      <c r="Q150" s="197"/>
      <c r="R150" s="197"/>
      <c r="S150" s="197"/>
      <c r="T150" s="198"/>
      <c r="AT150" s="199" t="s">
        <v>164</v>
      </c>
      <c r="AU150" s="199" t="s">
        <v>79</v>
      </c>
      <c r="AV150" s="12" t="s">
        <v>22</v>
      </c>
      <c r="AW150" s="12" t="s">
        <v>35</v>
      </c>
      <c r="AX150" s="12" t="s">
        <v>71</v>
      </c>
      <c r="AY150" s="199" t="s">
        <v>113</v>
      </c>
    </row>
    <row r="151" spans="2:65" s="1" customFormat="1" ht="31.5" customHeight="1" x14ac:dyDescent="0.3">
      <c r="B151" s="162"/>
      <c r="C151" s="163" t="s">
        <v>273</v>
      </c>
      <c r="D151" s="163" t="s">
        <v>116</v>
      </c>
      <c r="E151" s="164" t="s">
        <v>274</v>
      </c>
      <c r="F151" s="165" t="s">
        <v>275</v>
      </c>
      <c r="G151" s="166" t="s">
        <v>264</v>
      </c>
      <c r="H151" s="167">
        <v>831.55499999999995</v>
      </c>
      <c r="I151" s="168"/>
      <c r="J151" s="169">
        <f>ROUND(I151*H151,2)</f>
        <v>0</v>
      </c>
      <c r="K151" s="165" t="s">
        <v>161</v>
      </c>
      <c r="L151" s="33"/>
      <c r="M151" s="170" t="s">
        <v>3</v>
      </c>
      <c r="N151" s="171" t="s">
        <v>42</v>
      </c>
      <c r="O151" s="34"/>
      <c r="P151" s="172">
        <f>O151*H151</f>
        <v>0</v>
      </c>
      <c r="Q151" s="172">
        <v>0</v>
      </c>
      <c r="R151" s="172">
        <f>Q151*H151</f>
        <v>0</v>
      </c>
      <c r="S151" s="172">
        <v>0</v>
      </c>
      <c r="T151" s="173">
        <f>S151*H151</f>
        <v>0</v>
      </c>
      <c r="AR151" s="16" t="s">
        <v>135</v>
      </c>
      <c r="AT151" s="16" t="s">
        <v>116</v>
      </c>
      <c r="AU151" s="16" t="s">
        <v>79</v>
      </c>
      <c r="AY151" s="16" t="s">
        <v>113</v>
      </c>
      <c r="BE151" s="174">
        <f>IF(N151="základní",J151,0)</f>
        <v>0</v>
      </c>
      <c r="BF151" s="174">
        <f>IF(N151="snížená",J151,0)</f>
        <v>0</v>
      </c>
      <c r="BG151" s="174">
        <f>IF(N151="zákl. přenesená",J151,0)</f>
        <v>0</v>
      </c>
      <c r="BH151" s="174">
        <f>IF(N151="sníž. přenesená",J151,0)</f>
        <v>0</v>
      </c>
      <c r="BI151" s="174">
        <f>IF(N151="nulová",J151,0)</f>
        <v>0</v>
      </c>
      <c r="BJ151" s="16" t="s">
        <v>22</v>
      </c>
      <c r="BK151" s="174">
        <f>ROUND(I151*H151,2)</f>
        <v>0</v>
      </c>
      <c r="BL151" s="16" t="s">
        <v>135</v>
      </c>
      <c r="BM151" s="16" t="s">
        <v>276</v>
      </c>
    </row>
    <row r="152" spans="2:65" s="11" customFormat="1" x14ac:dyDescent="0.3">
      <c r="B152" s="182"/>
      <c r="D152" s="175" t="s">
        <v>164</v>
      </c>
      <c r="E152" s="183" t="s">
        <v>3</v>
      </c>
      <c r="F152" s="184" t="s">
        <v>277</v>
      </c>
      <c r="H152" s="185">
        <v>831.55499999999995</v>
      </c>
      <c r="I152" s="186"/>
      <c r="L152" s="182"/>
      <c r="M152" s="187"/>
      <c r="N152" s="188"/>
      <c r="O152" s="188"/>
      <c r="P152" s="188"/>
      <c r="Q152" s="188"/>
      <c r="R152" s="188"/>
      <c r="S152" s="188"/>
      <c r="T152" s="189"/>
      <c r="AT152" s="183" t="s">
        <v>164</v>
      </c>
      <c r="AU152" s="183" t="s">
        <v>79</v>
      </c>
      <c r="AV152" s="11" t="s">
        <v>79</v>
      </c>
      <c r="AW152" s="11" t="s">
        <v>35</v>
      </c>
      <c r="AX152" s="11" t="s">
        <v>22</v>
      </c>
      <c r="AY152" s="183" t="s">
        <v>113</v>
      </c>
    </row>
    <row r="153" spans="2:65" s="12" customFormat="1" x14ac:dyDescent="0.3">
      <c r="B153" s="190"/>
      <c r="D153" s="175" t="s">
        <v>164</v>
      </c>
      <c r="E153" s="200" t="s">
        <v>3</v>
      </c>
      <c r="F153" s="201" t="s">
        <v>278</v>
      </c>
      <c r="H153" s="199" t="s">
        <v>3</v>
      </c>
      <c r="I153" s="195"/>
      <c r="L153" s="190"/>
      <c r="M153" s="196"/>
      <c r="N153" s="197"/>
      <c r="O153" s="197"/>
      <c r="P153" s="197"/>
      <c r="Q153" s="197"/>
      <c r="R153" s="197"/>
      <c r="S153" s="197"/>
      <c r="T153" s="198"/>
      <c r="AT153" s="199" t="s">
        <v>164</v>
      </c>
      <c r="AU153" s="199" t="s">
        <v>79</v>
      </c>
      <c r="AV153" s="12" t="s">
        <v>22</v>
      </c>
      <c r="AW153" s="12" t="s">
        <v>35</v>
      </c>
      <c r="AX153" s="12" t="s">
        <v>71</v>
      </c>
      <c r="AY153" s="199" t="s">
        <v>113</v>
      </c>
    </row>
    <row r="154" spans="2:65" s="12" customFormat="1" x14ac:dyDescent="0.3">
      <c r="B154" s="190"/>
      <c r="D154" s="191" t="s">
        <v>164</v>
      </c>
      <c r="E154" s="192" t="s">
        <v>3</v>
      </c>
      <c r="F154" s="193" t="s">
        <v>279</v>
      </c>
      <c r="H154" s="194" t="s">
        <v>3</v>
      </c>
      <c r="I154" s="195"/>
      <c r="L154" s="190"/>
      <c r="M154" s="196"/>
      <c r="N154" s="197"/>
      <c r="O154" s="197"/>
      <c r="P154" s="197"/>
      <c r="Q154" s="197"/>
      <c r="R154" s="197"/>
      <c r="S154" s="197"/>
      <c r="T154" s="198"/>
      <c r="AT154" s="199" t="s">
        <v>164</v>
      </c>
      <c r="AU154" s="199" t="s">
        <v>79</v>
      </c>
      <c r="AV154" s="12" t="s">
        <v>22</v>
      </c>
      <c r="AW154" s="12" t="s">
        <v>35</v>
      </c>
      <c r="AX154" s="12" t="s">
        <v>71</v>
      </c>
      <c r="AY154" s="199" t="s">
        <v>113</v>
      </c>
    </row>
    <row r="155" spans="2:65" s="1" customFormat="1" ht="22.5" customHeight="1" x14ac:dyDescent="0.3">
      <c r="B155" s="162"/>
      <c r="C155" s="163" t="s">
        <v>8</v>
      </c>
      <c r="D155" s="163" t="s">
        <v>116</v>
      </c>
      <c r="E155" s="164" t="s">
        <v>280</v>
      </c>
      <c r="F155" s="165" t="s">
        <v>281</v>
      </c>
      <c r="G155" s="166" t="s">
        <v>264</v>
      </c>
      <c r="H155" s="167">
        <v>44.997999999999998</v>
      </c>
      <c r="I155" s="168"/>
      <c r="J155" s="169">
        <f>ROUND(I155*H155,2)</f>
        <v>0</v>
      </c>
      <c r="K155" s="165" t="s">
        <v>161</v>
      </c>
      <c r="L155" s="33"/>
      <c r="M155" s="170" t="s">
        <v>3</v>
      </c>
      <c r="N155" s="171" t="s">
        <v>42</v>
      </c>
      <c r="O155" s="34"/>
      <c r="P155" s="172">
        <f>O155*H155</f>
        <v>0</v>
      </c>
      <c r="Q155" s="172">
        <v>0</v>
      </c>
      <c r="R155" s="172">
        <f>Q155*H155</f>
        <v>0</v>
      </c>
      <c r="S155" s="172">
        <v>0</v>
      </c>
      <c r="T155" s="173">
        <f>S155*H155</f>
        <v>0</v>
      </c>
      <c r="AR155" s="16" t="s">
        <v>135</v>
      </c>
      <c r="AT155" s="16" t="s">
        <v>116</v>
      </c>
      <c r="AU155" s="16" t="s">
        <v>79</v>
      </c>
      <c r="AY155" s="16" t="s">
        <v>113</v>
      </c>
      <c r="BE155" s="174">
        <f>IF(N155="základní",J155,0)</f>
        <v>0</v>
      </c>
      <c r="BF155" s="174">
        <f>IF(N155="snížená",J155,0)</f>
        <v>0</v>
      </c>
      <c r="BG155" s="174">
        <f>IF(N155="zákl. přenesená",J155,0)</f>
        <v>0</v>
      </c>
      <c r="BH155" s="174">
        <f>IF(N155="sníž. přenesená",J155,0)</f>
        <v>0</v>
      </c>
      <c r="BI155" s="174">
        <f>IF(N155="nulová",J155,0)</f>
        <v>0</v>
      </c>
      <c r="BJ155" s="16" t="s">
        <v>22</v>
      </c>
      <c r="BK155" s="174">
        <f>ROUND(I155*H155,2)</f>
        <v>0</v>
      </c>
      <c r="BL155" s="16" t="s">
        <v>135</v>
      </c>
      <c r="BM155" s="16" t="s">
        <v>282</v>
      </c>
    </row>
    <row r="156" spans="2:65" s="11" customFormat="1" x14ac:dyDescent="0.3">
      <c r="B156" s="182"/>
      <c r="D156" s="175" t="s">
        <v>164</v>
      </c>
      <c r="E156" s="183" t="s">
        <v>3</v>
      </c>
      <c r="F156" s="184" t="s">
        <v>283</v>
      </c>
      <c r="H156" s="185">
        <v>44.997999999999998</v>
      </c>
      <c r="I156" s="186"/>
      <c r="L156" s="182"/>
      <c r="M156" s="187"/>
      <c r="N156" s="188"/>
      <c r="O156" s="188"/>
      <c r="P156" s="188"/>
      <c r="Q156" s="188"/>
      <c r="R156" s="188"/>
      <c r="S156" s="188"/>
      <c r="T156" s="189"/>
      <c r="AT156" s="183" t="s">
        <v>164</v>
      </c>
      <c r="AU156" s="183" t="s">
        <v>79</v>
      </c>
      <c r="AV156" s="11" t="s">
        <v>79</v>
      </c>
      <c r="AW156" s="11" t="s">
        <v>35</v>
      </c>
      <c r="AX156" s="11" t="s">
        <v>22</v>
      </c>
      <c r="AY156" s="183" t="s">
        <v>113</v>
      </c>
    </row>
    <row r="157" spans="2:65" s="12" customFormat="1" x14ac:dyDescent="0.3">
      <c r="B157" s="190"/>
      <c r="D157" s="191" t="s">
        <v>164</v>
      </c>
      <c r="E157" s="192" t="s">
        <v>3</v>
      </c>
      <c r="F157" s="193" t="s">
        <v>284</v>
      </c>
      <c r="H157" s="194" t="s">
        <v>3</v>
      </c>
      <c r="I157" s="195"/>
      <c r="L157" s="190"/>
      <c r="M157" s="196"/>
      <c r="N157" s="197"/>
      <c r="O157" s="197"/>
      <c r="P157" s="197"/>
      <c r="Q157" s="197"/>
      <c r="R157" s="197"/>
      <c r="S157" s="197"/>
      <c r="T157" s="198"/>
      <c r="AT157" s="199" t="s">
        <v>164</v>
      </c>
      <c r="AU157" s="199" t="s">
        <v>79</v>
      </c>
      <c r="AV157" s="12" t="s">
        <v>22</v>
      </c>
      <c r="AW157" s="12" t="s">
        <v>35</v>
      </c>
      <c r="AX157" s="12" t="s">
        <v>71</v>
      </c>
      <c r="AY157" s="199" t="s">
        <v>113</v>
      </c>
    </row>
    <row r="158" spans="2:65" s="1" customFormat="1" ht="22.5" customHeight="1" x14ac:dyDescent="0.3">
      <c r="B158" s="162"/>
      <c r="C158" s="163" t="s">
        <v>285</v>
      </c>
      <c r="D158" s="163" t="s">
        <v>116</v>
      </c>
      <c r="E158" s="164" t="s">
        <v>286</v>
      </c>
      <c r="F158" s="165" t="s">
        <v>287</v>
      </c>
      <c r="G158" s="166" t="s">
        <v>264</v>
      </c>
      <c r="H158" s="167">
        <v>3.851</v>
      </c>
      <c r="I158" s="168"/>
      <c r="J158" s="169">
        <f>ROUND(I158*H158,2)</f>
        <v>0</v>
      </c>
      <c r="K158" s="165" t="s">
        <v>161</v>
      </c>
      <c r="L158" s="33"/>
      <c r="M158" s="170" t="s">
        <v>3</v>
      </c>
      <c r="N158" s="171" t="s">
        <v>42</v>
      </c>
      <c r="O158" s="34"/>
      <c r="P158" s="172">
        <f>O158*H158</f>
        <v>0</v>
      </c>
      <c r="Q158" s="172">
        <v>0</v>
      </c>
      <c r="R158" s="172">
        <f>Q158*H158</f>
        <v>0</v>
      </c>
      <c r="S158" s="172">
        <v>0</v>
      </c>
      <c r="T158" s="173">
        <f>S158*H158</f>
        <v>0</v>
      </c>
      <c r="AR158" s="16" t="s">
        <v>135</v>
      </c>
      <c r="AT158" s="16" t="s">
        <v>116</v>
      </c>
      <c r="AU158" s="16" t="s">
        <v>79</v>
      </c>
      <c r="AY158" s="16" t="s">
        <v>113</v>
      </c>
      <c r="BE158" s="174">
        <f>IF(N158="základní",J158,0)</f>
        <v>0</v>
      </c>
      <c r="BF158" s="174">
        <f>IF(N158="snížená",J158,0)</f>
        <v>0</v>
      </c>
      <c r="BG158" s="174">
        <f>IF(N158="zákl. přenesená",J158,0)</f>
        <v>0</v>
      </c>
      <c r="BH158" s="174">
        <f>IF(N158="sníž. přenesená",J158,0)</f>
        <v>0</v>
      </c>
      <c r="BI158" s="174">
        <f>IF(N158="nulová",J158,0)</f>
        <v>0</v>
      </c>
      <c r="BJ158" s="16" t="s">
        <v>22</v>
      </c>
      <c r="BK158" s="174">
        <f>ROUND(I158*H158,2)</f>
        <v>0</v>
      </c>
      <c r="BL158" s="16" t="s">
        <v>135</v>
      </c>
      <c r="BM158" s="16" t="s">
        <v>288</v>
      </c>
    </row>
    <row r="159" spans="2:65" s="11" customFormat="1" x14ac:dyDescent="0.3">
      <c r="B159" s="182"/>
      <c r="D159" s="175" t="s">
        <v>164</v>
      </c>
      <c r="E159" s="183" t="s">
        <v>3</v>
      </c>
      <c r="F159" s="184" t="s">
        <v>289</v>
      </c>
      <c r="H159" s="185">
        <v>3.851</v>
      </c>
      <c r="I159" s="186"/>
      <c r="L159" s="182"/>
      <c r="M159" s="187"/>
      <c r="N159" s="188"/>
      <c r="O159" s="188"/>
      <c r="P159" s="188"/>
      <c r="Q159" s="188"/>
      <c r="R159" s="188"/>
      <c r="S159" s="188"/>
      <c r="T159" s="189"/>
      <c r="AT159" s="183" t="s">
        <v>164</v>
      </c>
      <c r="AU159" s="183" t="s">
        <v>79</v>
      </c>
      <c r="AV159" s="11" t="s">
        <v>79</v>
      </c>
      <c r="AW159" s="11" t="s">
        <v>35</v>
      </c>
      <c r="AX159" s="11" t="s">
        <v>22</v>
      </c>
      <c r="AY159" s="183" t="s">
        <v>113</v>
      </c>
    </row>
    <row r="160" spans="2:65" s="12" customFormat="1" x14ac:dyDescent="0.3">
      <c r="B160" s="190"/>
      <c r="D160" s="191" t="s">
        <v>164</v>
      </c>
      <c r="E160" s="192" t="s">
        <v>3</v>
      </c>
      <c r="F160" s="193" t="s">
        <v>290</v>
      </c>
      <c r="H160" s="194" t="s">
        <v>3</v>
      </c>
      <c r="I160" s="195"/>
      <c r="L160" s="190"/>
      <c r="M160" s="196"/>
      <c r="N160" s="197"/>
      <c r="O160" s="197"/>
      <c r="P160" s="197"/>
      <c r="Q160" s="197"/>
      <c r="R160" s="197"/>
      <c r="S160" s="197"/>
      <c r="T160" s="198"/>
      <c r="AT160" s="199" t="s">
        <v>164</v>
      </c>
      <c r="AU160" s="199" t="s">
        <v>79</v>
      </c>
      <c r="AV160" s="12" t="s">
        <v>22</v>
      </c>
      <c r="AW160" s="12" t="s">
        <v>35</v>
      </c>
      <c r="AX160" s="12" t="s">
        <v>71</v>
      </c>
      <c r="AY160" s="199" t="s">
        <v>113</v>
      </c>
    </row>
    <row r="161" spans="2:65" s="1" customFormat="1" ht="22.5" customHeight="1" x14ac:dyDescent="0.3">
      <c r="B161" s="162"/>
      <c r="C161" s="163" t="s">
        <v>291</v>
      </c>
      <c r="D161" s="163" t="s">
        <v>116</v>
      </c>
      <c r="E161" s="164" t="s">
        <v>292</v>
      </c>
      <c r="F161" s="165" t="s">
        <v>293</v>
      </c>
      <c r="G161" s="166" t="s">
        <v>264</v>
      </c>
      <c r="H161" s="167">
        <v>43.545999999999999</v>
      </c>
      <c r="I161" s="168"/>
      <c r="J161" s="169">
        <f>ROUND(I161*H161,2)</f>
        <v>0</v>
      </c>
      <c r="K161" s="165" t="s">
        <v>161</v>
      </c>
      <c r="L161" s="33"/>
      <c r="M161" s="170" t="s">
        <v>3</v>
      </c>
      <c r="N161" s="171" t="s">
        <v>42</v>
      </c>
      <c r="O161" s="34"/>
      <c r="P161" s="172">
        <f>O161*H161</f>
        <v>0</v>
      </c>
      <c r="Q161" s="172">
        <v>0</v>
      </c>
      <c r="R161" s="172">
        <f>Q161*H161</f>
        <v>0</v>
      </c>
      <c r="S161" s="172">
        <v>0</v>
      </c>
      <c r="T161" s="173">
        <f>S161*H161</f>
        <v>0</v>
      </c>
      <c r="AR161" s="16" t="s">
        <v>135</v>
      </c>
      <c r="AT161" s="16" t="s">
        <v>116</v>
      </c>
      <c r="AU161" s="16" t="s">
        <v>79</v>
      </c>
      <c r="AY161" s="16" t="s">
        <v>113</v>
      </c>
      <c r="BE161" s="174">
        <f>IF(N161="základní",J161,0)</f>
        <v>0</v>
      </c>
      <c r="BF161" s="174">
        <f>IF(N161="snížená",J161,0)</f>
        <v>0</v>
      </c>
      <c r="BG161" s="174">
        <f>IF(N161="zákl. přenesená",J161,0)</f>
        <v>0</v>
      </c>
      <c r="BH161" s="174">
        <f>IF(N161="sníž. přenesená",J161,0)</f>
        <v>0</v>
      </c>
      <c r="BI161" s="174">
        <f>IF(N161="nulová",J161,0)</f>
        <v>0</v>
      </c>
      <c r="BJ161" s="16" t="s">
        <v>22</v>
      </c>
      <c r="BK161" s="174">
        <f>ROUND(I161*H161,2)</f>
        <v>0</v>
      </c>
      <c r="BL161" s="16" t="s">
        <v>135</v>
      </c>
      <c r="BM161" s="16" t="s">
        <v>294</v>
      </c>
    </row>
    <row r="162" spans="2:65" s="11" customFormat="1" x14ac:dyDescent="0.3">
      <c r="B162" s="182"/>
      <c r="D162" s="175" t="s">
        <v>164</v>
      </c>
      <c r="E162" s="183" t="s">
        <v>3</v>
      </c>
      <c r="F162" s="184" t="s">
        <v>295</v>
      </c>
      <c r="H162" s="185">
        <v>43.545999999999999</v>
      </c>
      <c r="I162" s="186"/>
      <c r="L162" s="182"/>
      <c r="M162" s="187"/>
      <c r="N162" s="188"/>
      <c r="O162" s="188"/>
      <c r="P162" s="188"/>
      <c r="Q162" s="188"/>
      <c r="R162" s="188"/>
      <c r="S162" s="188"/>
      <c r="T162" s="189"/>
      <c r="AT162" s="183" t="s">
        <v>164</v>
      </c>
      <c r="AU162" s="183" t="s">
        <v>79</v>
      </c>
      <c r="AV162" s="11" t="s">
        <v>79</v>
      </c>
      <c r="AW162" s="11" t="s">
        <v>35</v>
      </c>
      <c r="AX162" s="11" t="s">
        <v>22</v>
      </c>
      <c r="AY162" s="183" t="s">
        <v>113</v>
      </c>
    </row>
    <row r="163" spans="2:65" s="12" customFormat="1" x14ac:dyDescent="0.3">
      <c r="B163" s="190"/>
      <c r="D163" s="191" t="s">
        <v>164</v>
      </c>
      <c r="E163" s="192" t="s">
        <v>3</v>
      </c>
      <c r="F163" s="193" t="s">
        <v>296</v>
      </c>
      <c r="H163" s="194" t="s">
        <v>3</v>
      </c>
      <c r="I163" s="195"/>
      <c r="L163" s="190"/>
      <c r="M163" s="196"/>
      <c r="N163" s="197"/>
      <c r="O163" s="197"/>
      <c r="P163" s="197"/>
      <c r="Q163" s="197"/>
      <c r="R163" s="197"/>
      <c r="S163" s="197"/>
      <c r="T163" s="198"/>
      <c r="AT163" s="199" t="s">
        <v>164</v>
      </c>
      <c r="AU163" s="199" t="s">
        <v>79</v>
      </c>
      <c r="AV163" s="12" t="s">
        <v>22</v>
      </c>
      <c r="AW163" s="12" t="s">
        <v>35</v>
      </c>
      <c r="AX163" s="12" t="s">
        <v>71</v>
      </c>
      <c r="AY163" s="199" t="s">
        <v>113</v>
      </c>
    </row>
    <row r="164" spans="2:65" s="1" customFormat="1" ht="31.5" customHeight="1" x14ac:dyDescent="0.3">
      <c r="B164" s="162"/>
      <c r="C164" s="163" t="s">
        <v>297</v>
      </c>
      <c r="D164" s="163" t="s">
        <v>116</v>
      </c>
      <c r="E164" s="164" t="s">
        <v>298</v>
      </c>
      <c r="F164" s="165" t="s">
        <v>299</v>
      </c>
      <c r="G164" s="166" t="s">
        <v>300</v>
      </c>
      <c r="H164" s="167">
        <v>14</v>
      </c>
      <c r="I164" s="168"/>
      <c r="J164" s="169">
        <f>ROUND(I164*H164,2)</f>
        <v>0</v>
      </c>
      <c r="K164" s="165" t="s">
        <v>3</v>
      </c>
      <c r="L164" s="33"/>
      <c r="M164" s="170" t="s">
        <v>3</v>
      </c>
      <c r="N164" s="171" t="s">
        <v>42</v>
      </c>
      <c r="O164" s="34"/>
      <c r="P164" s="172">
        <f>O164*H164</f>
        <v>0</v>
      </c>
      <c r="Q164" s="172">
        <v>0</v>
      </c>
      <c r="R164" s="172">
        <f>Q164*H164</f>
        <v>0</v>
      </c>
      <c r="S164" s="172">
        <v>0</v>
      </c>
      <c r="T164" s="173">
        <f>S164*H164</f>
        <v>0</v>
      </c>
      <c r="AR164" s="16" t="s">
        <v>135</v>
      </c>
      <c r="AT164" s="16" t="s">
        <v>116</v>
      </c>
      <c r="AU164" s="16" t="s">
        <v>79</v>
      </c>
      <c r="AY164" s="16" t="s">
        <v>113</v>
      </c>
      <c r="BE164" s="174">
        <f>IF(N164="základní",J164,0)</f>
        <v>0</v>
      </c>
      <c r="BF164" s="174">
        <f>IF(N164="snížená",J164,0)</f>
        <v>0</v>
      </c>
      <c r="BG164" s="174">
        <f>IF(N164="zákl. přenesená",J164,0)</f>
        <v>0</v>
      </c>
      <c r="BH164" s="174">
        <f>IF(N164="sníž. přenesená",J164,0)</f>
        <v>0</v>
      </c>
      <c r="BI164" s="174">
        <f>IF(N164="nulová",J164,0)</f>
        <v>0</v>
      </c>
      <c r="BJ164" s="16" t="s">
        <v>22</v>
      </c>
      <c r="BK164" s="174">
        <f>ROUND(I164*H164,2)</f>
        <v>0</v>
      </c>
      <c r="BL164" s="16" t="s">
        <v>135</v>
      </c>
      <c r="BM164" s="16" t="s">
        <v>301</v>
      </c>
    </row>
    <row r="165" spans="2:65" s="1" customFormat="1" ht="27" x14ac:dyDescent="0.3">
      <c r="B165" s="33"/>
      <c r="D165" s="175" t="s">
        <v>131</v>
      </c>
      <c r="F165" s="176" t="s">
        <v>302</v>
      </c>
      <c r="I165" s="177"/>
      <c r="L165" s="33"/>
      <c r="M165" s="62"/>
      <c r="N165" s="34"/>
      <c r="O165" s="34"/>
      <c r="P165" s="34"/>
      <c r="Q165" s="34"/>
      <c r="R165" s="34"/>
      <c r="S165" s="34"/>
      <c r="T165" s="63"/>
      <c r="AT165" s="16" t="s">
        <v>131</v>
      </c>
      <c r="AU165" s="16" t="s">
        <v>79</v>
      </c>
    </row>
    <row r="166" spans="2:65" s="10" customFormat="1" ht="29.85" customHeight="1" x14ac:dyDescent="0.3">
      <c r="B166" s="148"/>
      <c r="D166" s="159" t="s">
        <v>70</v>
      </c>
      <c r="E166" s="160" t="s">
        <v>303</v>
      </c>
      <c r="F166" s="160" t="s">
        <v>304</v>
      </c>
      <c r="I166" s="151"/>
      <c r="J166" s="161">
        <f>BK166</f>
        <v>0</v>
      </c>
      <c r="L166" s="148"/>
      <c r="M166" s="153"/>
      <c r="N166" s="154"/>
      <c r="O166" s="154"/>
      <c r="P166" s="155">
        <f>P167</f>
        <v>0</v>
      </c>
      <c r="Q166" s="154"/>
      <c r="R166" s="155">
        <f>R167</f>
        <v>0</v>
      </c>
      <c r="S166" s="154"/>
      <c r="T166" s="156">
        <f>T167</f>
        <v>0</v>
      </c>
      <c r="AR166" s="149" t="s">
        <v>22</v>
      </c>
      <c r="AT166" s="157" t="s">
        <v>70</v>
      </c>
      <c r="AU166" s="157" t="s">
        <v>22</v>
      </c>
      <c r="AY166" s="149" t="s">
        <v>113</v>
      </c>
      <c r="BK166" s="158">
        <f>BK167</f>
        <v>0</v>
      </c>
    </row>
    <row r="167" spans="2:65" s="1" customFormat="1" ht="31.5" customHeight="1" x14ac:dyDescent="0.3">
      <c r="B167" s="162"/>
      <c r="C167" s="163" t="s">
        <v>305</v>
      </c>
      <c r="D167" s="163" t="s">
        <v>116</v>
      </c>
      <c r="E167" s="164" t="s">
        <v>306</v>
      </c>
      <c r="F167" s="165" t="s">
        <v>307</v>
      </c>
      <c r="G167" s="166" t="s">
        <v>264</v>
      </c>
      <c r="H167" s="167">
        <v>143.02699999999999</v>
      </c>
      <c r="I167" s="168"/>
      <c r="J167" s="169">
        <f>ROUND(I167*H167,2)</f>
        <v>0</v>
      </c>
      <c r="K167" s="165" t="s">
        <v>161</v>
      </c>
      <c r="L167" s="33"/>
      <c r="M167" s="170" t="s">
        <v>3</v>
      </c>
      <c r="N167" s="178" t="s">
        <v>42</v>
      </c>
      <c r="O167" s="179"/>
      <c r="P167" s="180">
        <f>O167*H167</f>
        <v>0</v>
      </c>
      <c r="Q167" s="180">
        <v>0</v>
      </c>
      <c r="R167" s="180">
        <f>Q167*H167</f>
        <v>0</v>
      </c>
      <c r="S167" s="180">
        <v>0</v>
      </c>
      <c r="T167" s="181">
        <f>S167*H167</f>
        <v>0</v>
      </c>
      <c r="AR167" s="16" t="s">
        <v>135</v>
      </c>
      <c r="AT167" s="16" t="s">
        <v>116</v>
      </c>
      <c r="AU167" s="16" t="s">
        <v>79</v>
      </c>
      <c r="AY167" s="16" t="s">
        <v>113</v>
      </c>
      <c r="BE167" s="174">
        <f>IF(N167="základní",J167,0)</f>
        <v>0</v>
      </c>
      <c r="BF167" s="174">
        <f>IF(N167="snížená",J167,0)</f>
        <v>0</v>
      </c>
      <c r="BG167" s="174">
        <f>IF(N167="zákl. přenesená",J167,0)</f>
        <v>0</v>
      </c>
      <c r="BH167" s="174">
        <f>IF(N167="sníž. přenesená",J167,0)</f>
        <v>0</v>
      </c>
      <c r="BI167" s="174">
        <f>IF(N167="nulová",J167,0)</f>
        <v>0</v>
      </c>
      <c r="BJ167" s="16" t="s">
        <v>22</v>
      </c>
      <c r="BK167" s="174">
        <f>ROUND(I167*H167,2)</f>
        <v>0</v>
      </c>
      <c r="BL167" s="16" t="s">
        <v>135</v>
      </c>
      <c r="BM167" s="16" t="s">
        <v>308</v>
      </c>
    </row>
    <row r="168" spans="2:65" s="1" customFormat="1" ht="6.95" customHeight="1" x14ac:dyDescent="0.3">
      <c r="B168" s="48"/>
      <c r="C168" s="49"/>
      <c r="D168" s="49"/>
      <c r="E168" s="49"/>
      <c r="F168" s="49"/>
      <c r="G168" s="49"/>
      <c r="H168" s="49"/>
      <c r="I168" s="115"/>
      <c r="J168" s="49"/>
      <c r="K168" s="49"/>
      <c r="L168" s="33"/>
    </row>
  </sheetData>
  <autoFilter ref="C81:K81"/>
  <mergeCells count="9">
    <mergeCell ref="E72:H72"/>
    <mergeCell ref="E74:H74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tooltip="Krycí list soupisu" display="1) Krycí list soupisu"/>
    <hyperlink ref="G1:H1" location="C54" tooltip="Rekapitulace" display="2) Rekapitulace"/>
    <hyperlink ref="J1" location="C81" tooltip="Soupis prací" display="3) Soupis prací"/>
    <hyperlink ref="L1:V1" location="'Rekapitulace stavby'!C2" tooltip="Rekapitulace stavby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400-15-1-0 - Vedlejší a o...</vt:lpstr>
      <vt:lpstr>400-15-1-1 - SO 101 Oprav...</vt:lpstr>
      <vt:lpstr>'400-15-1-0 - Vedlejší a o...'!Názvy_tisku</vt:lpstr>
      <vt:lpstr>'400-15-1-1 - SO 101 Oprav...'!Názvy_tisku</vt:lpstr>
      <vt:lpstr>'Rekapitulace stavby'!Názvy_tisku</vt:lpstr>
      <vt:lpstr>'400-15-1-0 - Vedlejší a o...'!Oblast_tisku</vt:lpstr>
      <vt:lpstr>'400-15-1-1 - SO 101 Oprav...'!Oblast_tisku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pavel.ibl</dc:creator>
  <cp:lastModifiedBy>jan.gallia</cp:lastModifiedBy>
  <dcterms:created xsi:type="dcterms:W3CDTF">2016-08-25T06:33:38Z</dcterms:created>
  <dcterms:modified xsi:type="dcterms:W3CDTF">2016-08-25T07:35:36Z</dcterms:modified>
</cp:coreProperties>
</file>