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3035" windowHeight="8955"/>
  </bookViews>
  <sheets>
    <sheet name="SO 110.1 - Komunikace a z..." sheetId="2" r:id="rId1"/>
    <sheet name="SO 120.1 - Mobiliář" sheetId="3" r:id="rId2"/>
    <sheet name="SO 300 - Přípojka dešťové..." sheetId="4" r:id="rId3"/>
  </sheets>
  <definedNames>
    <definedName name="_xlnm.Print_Titles" localSheetId="0">'SO 110.1 - Komunikace a z...'!$133:$133</definedName>
    <definedName name="_xlnm.Print_Titles" localSheetId="1">'SO 120.1 - Mobiliář'!$119:$119</definedName>
    <definedName name="_xlnm.Print_Titles" localSheetId="2">'SO 300 - Přípojka dešťové...'!$124:$124</definedName>
    <definedName name="_xlnm.Print_Area" localSheetId="0">'SO 110.1 - Komunikace a z...'!$C$4:$Q$70,'SO 110.1 - Komunikace a z...'!$C$76:$Q$117,'SO 110.1 - Komunikace a z...'!$C$123:$Q$371</definedName>
    <definedName name="_xlnm.Print_Area" localSheetId="1">'SO 120.1 - Mobiliář'!$C$4:$Q$70,'SO 120.1 - Mobiliář'!$C$76:$Q$103,'SO 120.1 - Mobiliář'!$C$109:$Q$143</definedName>
    <definedName name="_xlnm.Print_Area" localSheetId="2">'SO 300 - Přípojka dešťové...'!$C$4:$Q$70,'SO 300 - Přípojka dešťové...'!$C$76:$Q$108,'SO 300 - Přípojka dešťové...'!$C$114:$Q$177</definedName>
  </definedNames>
  <calcPr calcId="125725" iterateCount="1"/>
</workbook>
</file>

<file path=xl/calcChain.xml><?xml version="1.0" encoding="utf-8"?>
<calcChain xmlns="http://schemas.openxmlformats.org/spreadsheetml/2006/main">
  <c r="BK137" i="2"/>
  <c r="BK139"/>
  <c r="BK141"/>
  <c r="BK143"/>
  <c r="BK144"/>
  <c r="BK146"/>
  <c r="BK148"/>
  <c r="BK152"/>
  <c r="BK153"/>
  <c r="BK155"/>
  <c r="BK157"/>
  <c r="BK159"/>
  <c r="BK162"/>
  <c r="BK163"/>
  <c r="BK164"/>
  <c r="BK165"/>
  <c r="BK167"/>
  <c r="BK169"/>
  <c r="BK171"/>
  <c r="BK173"/>
  <c r="BK174"/>
  <c r="BK175"/>
  <c r="BK177"/>
  <c r="BK178"/>
  <c r="BK181"/>
  <c r="BK183"/>
  <c r="BK180"/>
  <c r="BK186"/>
  <c r="BK187"/>
  <c r="BK188"/>
  <c r="BK190"/>
  <c r="BK191"/>
  <c r="BK192"/>
  <c r="BK194"/>
  <c r="BK195"/>
  <c r="BK196"/>
  <c r="BK198"/>
  <c r="BK200"/>
  <c r="BK202"/>
  <c r="BK203"/>
  <c r="BK205"/>
  <c r="BK206"/>
  <c r="BK207"/>
  <c r="BK209"/>
  <c r="BK211"/>
  <c r="BK213"/>
  <c r="BK215"/>
  <c r="BK217"/>
  <c r="BK219"/>
  <c r="BK221"/>
  <c r="BK223"/>
  <c r="BK225"/>
  <c r="BK226"/>
  <c r="BK189"/>
  <c r="BK228"/>
  <c r="BK230"/>
  <c r="BK231"/>
  <c r="BK232"/>
  <c r="BK233"/>
  <c r="BK234"/>
  <c r="BK235"/>
  <c r="BK236"/>
  <c r="BK237"/>
  <c r="BK238"/>
  <c r="BK239"/>
  <c r="BK240"/>
  <c r="BK242"/>
  <c r="BK241" s="1"/>
  <c r="N241" s="1"/>
  <c r="N96" s="1"/>
  <c r="BK244"/>
  <c r="BK246"/>
  <c r="BK248"/>
  <c r="BK249"/>
  <c r="BK250"/>
  <c r="BK251"/>
  <c r="BK252"/>
  <c r="BK253"/>
  <c r="BK255"/>
  <c r="BK256"/>
  <c r="BK258"/>
  <c r="BK259"/>
  <c r="BK261"/>
  <c r="BK263"/>
  <c r="BK265"/>
  <c r="BK268"/>
  <c r="BK270"/>
  <c r="BK272"/>
  <c r="BK273"/>
  <c r="BK274"/>
  <c r="BK275"/>
  <c r="BK276"/>
  <c r="BK277"/>
  <c r="BK278"/>
  <c r="BK279"/>
  <c r="BK281"/>
  <c r="BK280" s="1"/>
  <c r="N280" s="1"/>
  <c r="N97" s="1"/>
  <c r="BK283"/>
  <c r="BK285"/>
  <c r="BK287"/>
  <c r="BK289"/>
  <c r="BK291"/>
  <c r="BK293"/>
  <c r="BK295"/>
  <c r="BK297"/>
  <c r="BK299"/>
  <c r="BK301"/>
  <c r="BK304"/>
  <c r="BK306"/>
  <c r="BK303" s="1"/>
  <c r="N303" s="1"/>
  <c r="N98" s="1"/>
  <c r="BK309"/>
  <c r="BK311"/>
  <c r="BK312"/>
  <c r="BK314"/>
  <c r="BK315"/>
  <c r="BK317"/>
  <c r="BK318"/>
  <c r="BK319"/>
  <c r="BK322"/>
  <c r="BK324"/>
  <c r="BK325"/>
  <c r="BK326"/>
  <c r="BK327"/>
  <c r="BK328"/>
  <c r="BK329"/>
  <c r="BK330"/>
  <c r="BK331"/>
  <c r="BK332"/>
  <c r="BK333"/>
  <c r="BK335"/>
  <c r="BK334" s="1"/>
  <c r="N334" s="1"/>
  <c r="N102" s="1"/>
  <c r="BK336"/>
  <c r="BK339"/>
  <c r="BK341"/>
  <c r="BK343"/>
  <c r="BK346"/>
  <c r="BK348"/>
  <c r="BK350"/>
  <c r="BK352"/>
  <c r="BK353"/>
  <c r="BK356"/>
  <c r="BK358"/>
  <c r="BK359"/>
  <c r="BK360"/>
  <c r="BK361"/>
  <c r="BK362"/>
  <c r="BK363"/>
  <c r="BK364"/>
  <c r="BK365"/>
  <c r="BK367"/>
  <c r="BK366" s="1"/>
  <c r="N366" s="1"/>
  <c r="N107" s="1"/>
  <c r="BK368"/>
  <c r="BK369"/>
  <c r="BK370"/>
  <c r="BK371"/>
  <c r="BK123" i="3"/>
  <c r="BK122" s="1"/>
  <c r="BK125"/>
  <c r="BK124" s="1"/>
  <c r="N124" s="1"/>
  <c r="N91" s="1"/>
  <c r="BK127"/>
  <c r="BK128"/>
  <c r="BK129"/>
  <c r="BK130"/>
  <c r="BK131"/>
  <c r="BK132"/>
  <c r="BK133"/>
  <c r="BK134"/>
  <c r="BK135"/>
  <c r="BK136"/>
  <c r="BK137"/>
  <c r="BK139"/>
  <c r="BK140"/>
  <c r="BK141"/>
  <c r="BK142"/>
  <c r="BK143"/>
  <c r="BK128" i="4"/>
  <c r="BK130"/>
  <c r="BK132"/>
  <c r="BK133"/>
  <c r="BK134"/>
  <c r="BK136"/>
  <c r="BK149"/>
  <c r="BK150"/>
  <c r="BK153"/>
  <c r="BK152" s="1"/>
  <c r="BK154"/>
  <c r="BK156"/>
  <c r="BK158"/>
  <c r="BK157"/>
  <c r="BK155"/>
  <c r="BK160"/>
  <c r="BK162"/>
  <c r="BK163"/>
  <c r="BK164"/>
  <c r="BK165"/>
  <c r="BK168"/>
  <c r="BK167" s="1"/>
  <c r="BK171"/>
  <c r="BK170"/>
  <c r="BK173"/>
  <c r="BK174"/>
  <c r="BK175"/>
  <c r="BK176"/>
  <c r="BK177"/>
  <c r="N137" i="2"/>
  <c r="BE137" s="1"/>
  <c r="N139"/>
  <c r="BE139"/>
  <c r="N141"/>
  <c r="BE141" s="1"/>
  <c r="N143"/>
  <c r="BE143"/>
  <c r="N144"/>
  <c r="BE144" s="1"/>
  <c r="N146"/>
  <c r="BE146"/>
  <c r="N148"/>
  <c r="BE148" s="1"/>
  <c r="N152"/>
  <c r="BE152"/>
  <c r="N153"/>
  <c r="BE153" s="1"/>
  <c r="N155"/>
  <c r="BE155"/>
  <c r="N157"/>
  <c r="BE157" s="1"/>
  <c r="N159"/>
  <c r="BE159"/>
  <c r="N162"/>
  <c r="BE162" s="1"/>
  <c r="N163"/>
  <c r="BE163"/>
  <c r="N164"/>
  <c r="BE164" s="1"/>
  <c r="N165"/>
  <c r="BE165"/>
  <c r="N167"/>
  <c r="BE167" s="1"/>
  <c r="N169"/>
  <c r="BE169"/>
  <c r="N171"/>
  <c r="BE171" s="1"/>
  <c r="N173"/>
  <c r="BE173"/>
  <c r="N174"/>
  <c r="BE174" s="1"/>
  <c r="N175"/>
  <c r="BE175"/>
  <c r="N177"/>
  <c r="BE177" s="1"/>
  <c r="N178"/>
  <c r="BE178"/>
  <c r="N181"/>
  <c r="BE181" s="1"/>
  <c r="N183"/>
  <c r="BE183"/>
  <c r="N186"/>
  <c r="BE186" s="1"/>
  <c r="N187"/>
  <c r="BE187"/>
  <c r="N188"/>
  <c r="BE188" s="1"/>
  <c r="N190"/>
  <c r="BE190"/>
  <c r="N191"/>
  <c r="BE191" s="1"/>
  <c r="N192"/>
  <c r="BE192"/>
  <c r="N194"/>
  <c r="BE194" s="1"/>
  <c r="N195"/>
  <c r="BE195"/>
  <c r="N196"/>
  <c r="BE196" s="1"/>
  <c r="N198"/>
  <c r="BE198"/>
  <c r="N200"/>
  <c r="BE200" s="1"/>
  <c r="N202"/>
  <c r="BE202"/>
  <c r="N203"/>
  <c r="BE203" s="1"/>
  <c r="N205"/>
  <c r="BE205"/>
  <c r="N206"/>
  <c r="BE206" s="1"/>
  <c r="N207"/>
  <c r="BE207"/>
  <c r="N209"/>
  <c r="BE209"/>
  <c r="N211"/>
  <c r="BE211"/>
  <c r="N213"/>
  <c r="BE213"/>
  <c r="N215"/>
  <c r="BE215"/>
  <c r="N217"/>
  <c r="BE217"/>
  <c r="N219"/>
  <c r="BE219"/>
  <c r="N221"/>
  <c r="BE221"/>
  <c r="N223"/>
  <c r="BE223"/>
  <c r="N225"/>
  <c r="BE225"/>
  <c r="N226"/>
  <c r="BE226"/>
  <c r="N228"/>
  <c r="BE228"/>
  <c r="N230"/>
  <c r="BE230"/>
  <c r="N231"/>
  <c r="BE231"/>
  <c r="N232"/>
  <c r="BE232"/>
  <c r="N233"/>
  <c r="BE233"/>
  <c r="N234"/>
  <c r="BE234"/>
  <c r="N235"/>
  <c r="BE235"/>
  <c r="N236"/>
  <c r="BE236"/>
  <c r="N237"/>
  <c r="BE237"/>
  <c r="N238"/>
  <c r="BE238"/>
  <c r="N239"/>
  <c r="BE239"/>
  <c r="N240"/>
  <c r="BE240"/>
  <c r="N242"/>
  <c r="BE242"/>
  <c r="N244"/>
  <c r="BE244"/>
  <c r="N246"/>
  <c r="BE246"/>
  <c r="N248"/>
  <c r="BE248"/>
  <c r="N249"/>
  <c r="BE249"/>
  <c r="N250"/>
  <c r="BE250"/>
  <c r="N251"/>
  <c r="BE251"/>
  <c r="N252"/>
  <c r="BE252"/>
  <c r="N253"/>
  <c r="BE253"/>
  <c r="N255"/>
  <c r="BE255"/>
  <c r="N256"/>
  <c r="BE256"/>
  <c r="N258"/>
  <c r="BE258"/>
  <c r="N259"/>
  <c r="BE259"/>
  <c r="N261"/>
  <c r="BE261"/>
  <c r="N263"/>
  <c r="BE263"/>
  <c r="N265"/>
  <c r="BE265"/>
  <c r="N268"/>
  <c r="BE268"/>
  <c r="N270"/>
  <c r="BE270"/>
  <c r="N272"/>
  <c r="BE272"/>
  <c r="N273"/>
  <c r="BE273"/>
  <c r="N274"/>
  <c r="BE274"/>
  <c r="N275"/>
  <c r="BE275"/>
  <c r="N276"/>
  <c r="BE276"/>
  <c r="N277"/>
  <c r="BE277"/>
  <c r="N278"/>
  <c r="BE278"/>
  <c r="N279"/>
  <c r="BE279"/>
  <c r="N281"/>
  <c r="BE281"/>
  <c r="N283"/>
  <c r="BE283"/>
  <c r="N285"/>
  <c r="BE285"/>
  <c r="N287"/>
  <c r="BE287"/>
  <c r="N289"/>
  <c r="BE289"/>
  <c r="N291"/>
  <c r="BE291"/>
  <c r="N293"/>
  <c r="BE293"/>
  <c r="N295"/>
  <c r="BE295"/>
  <c r="N297"/>
  <c r="BE297"/>
  <c r="N299"/>
  <c r="BE299"/>
  <c r="N301"/>
  <c r="BE301"/>
  <c r="N304"/>
  <c r="BE304"/>
  <c r="N306"/>
  <c r="BE306"/>
  <c r="N309"/>
  <c r="BE309"/>
  <c r="N311"/>
  <c r="BE311"/>
  <c r="N312"/>
  <c r="BE312"/>
  <c r="N314"/>
  <c r="BE314"/>
  <c r="N315"/>
  <c r="BE315"/>
  <c r="N317"/>
  <c r="BE317"/>
  <c r="N318"/>
  <c r="BE318"/>
  <c r="N319"/>
  <c r="BE319"/>
  <c r="N322"/>
  <c r="BE322"/>
  <c r="N324"/>
  <c r="BE324"/>
  <c r="N325"/>
  <c r="BE325"/>
  <c r="N326"/>
  <c r="BE326"/>
  <c r="N327"/>
  <c r="BE327"/>
  <c r="N328"/>
  <c r="BE328"/>
  <c r="N329"/>
  <c r="BE329"/>
  <c r="N330"/>
  <c r="BE330"/>
  <c r="N331"/>
  <c r="BE331"/>
  <c r="N332"/>
  <c r="BE332"/>
  <c r="N333"/>
  <c r="BE333"/>
  <c r="N335"/>
  <c r="BE335"/>
  <c r="N336"/>
  <c r="BE336"/>
  <c r="N339"/>
  <c r="BE339"/>
  <c r="N341"/>
  <c r="BE341"/>
  <c r="N343"/>
  <c r="BE343"/>
  <c r="N346"/>
  <c r="BE346"/>
  <c r="N348"/>
  <c r="BE348"/>
  <c r="N350"/>
  <c r="BE350"/>
  <c r="N352"/>
  <c r="BE352"/>
  <c r="N353"/>
  <c r="BE353"/>
  <c r="N356"/>
  <c r="BE356"/>
  <c r="N358"/>
  <c r="BE358"/>
  <c r="N359"/>
  <c r="BE359"/>
  <c r="N360"/>
  <c r="BE360"/>
  <c r="N361"/>
  <c r="BE361"/>
  <c r="N362"/>
  <c r="BE362"/>
  <c r="N363"/>
  <c r="BE363"/>
  <c r="N364"/>
  <c r="BE364"/>
  <c r="N365"/>
  <c r="BE365"/>
  <c r="N367"/>
  <c r="BE367"/>
  <c r="N368"/>
  <c r="BE368"/>
  <c r="N369"/>
  <c r="BE369"/>
  <c r="N370"/>
  <c r="BE370"/>
  <c r="N371"/>
  <c r="BE371"/>
  <c r="N123" i="3"/>
  <c r="BE123" s="1"/>
  <c r="N125"/>
  <c r="BE125" s="1"/>
  <c r="N127"/>
  <c r="BE127" s="1"/>
  <c r="N128"/>
  <c r="BE128" s="1"/>
  <c r="N129"/>
  <c r="BE129" s="1"/>
  <c r="N130"/>
  <c r="BE130" s="1"/>
  <c r="N131"/>
  <c r="BE131" s="1"/>
  <c r="N132"/>
  <c r="BE132" s="1"/>
  <c r="N133"/>
  <c r="BE133" s="1"/>
  <c r="N134"/>
  <c r="BE134" s="1"/>
  <c r="N135"/>
  <c r="BE135" s="1"/>
  <c r="N136"/>
  <c r="BE136" s="1"/>
  <c r="N137"/>
  <c r="BE137" s="1"/>
  <c r="N139"/>
  <c r="BE139" s="1"/>
  <c r="N140"/>
  <c r="BE140" s="1"/>
  <c r="N141"/>
  <c r="BE141" s="1"/>
  <c r="N142"/>
  <c r="BE142" s="1"/>
  <c r="N143"/>
  <c r="BE143" s="1"/>
  <c r="N128" i="4"/>
  <c r="BE128"/>
  <c r="N130"/>
  <c r="BE130"/>
  <c r="N132"/>
  <c r="BE132"/>
  <c r="N133"/>
  <c r="BE133"/>
  <c r="N134"/>
  <c r="BE134"/>
  <c r="N136"/>
  <c r="BE136"/>
  <c r="N149"/>
  <c r="BE149"/>
  <c r="N150"/>
  <c r="BE150"/>
  <c r="N153"/>
  <c r="BE153"/>
  <c r="N154"/>
  <c r="BE154"/>
  <c r="N156"/>
  <c r="BE156"/>
  <c r="N158"/>
  <c r="BE158"/>
  <c r="N160"/>
  <c r="BE160"/>
  <c r="N162"/>
  <c r="BE162"/>
  <c r="N163"/>
  <c r="BE163"/>
  <c r="N164"/>
  <c r="BE164"/>
  <c r="N165"/>
  <c r="BE165"/>
  <c r="N168"/>
  <c r="BE168"/>
  <c r="N171"/>
  <c r="BE171"/>
  <c r="N173"/>
  <c r="BE173"/>
  <c r="N174"/>
  <c r="BE174"/>
  <c r="N175"/>
  <c r="BE175"/>
  <c r="N176"/>
  <c r="BE176"/>
  <c r="N177"/>
  <c r="BE177"/>
  <c r="BF110" i="2"/>
  <c r="BF111"/>
  <c r="H30" s="1"/>
  <c r="BF112"/>
  <c r="BF113"/>
  <c r="BF114"/>
  <c r="BF115"/>
  <c r="BF137"/>
  <c r="BF139"/>
  <c r="BF141"/>
  <c r="BF143"/>
  <c r="BF144"/>
  <c r="BF146"/>
  <c r="BF148"/>
  <c r="BF152"/>
  <c r="BF153"/>
  <c r="BF155"/>
  <c r="BF157"/>
  <c r="BF159"/>
  <c r="BF162"/>
  <c r="BF163"/>
  <c r="BF164"/>
  <c r="BF165"/>
  <c r="BF167"/>
  <c r="BF169"/>
  <c r="BF171"/>
  <c r="BF173"/>
  <c r="BF174"/>
  <c r="BF175"/>
  <c r="BF177"/>
  <c r="BF178"/>
  <c r="BF181"/>
  <c r="BF183"/>
  <c r="BF186"/>
  <c r="BF187"/>
  <c r="BF188"/>
  <c r="BF190"/>
  <c r="BF191"/>
  <c r="BF192"/>
  <c r="BF194"/>
  <c r="BF195"/>
  <c r="BF196"/>
  <c r="BF198"/>
  <c r="BF200"/>
  <c r="BF202"/>
  <c r="BF203"/>
  <c r="BF205"/>
  <c r="BF206"/>
  <c r="BF207"/>
  <c r="BF209"/>
  <c r="BF211"/>
  <c r="BF213"/>
  <c r="BF215"/>
  <c r="BF217"/>
  <c r="BF219"/>
  <c r="BF221"/>
  <c r="BF223"/>
  <c r="BF225"/>
  <c r="BF226"/>
  <c r="BF228"/>
  <c r="BF230"/>
  <c r="BF231"/>
  <c r="BF232"/>
  <c r="BF233"/>
  <c r="BF234"/>
  <c r="BF235"/>
  <c r="BF236"/>
  <c r="BF237"/>
  <c r="BF238"/>
  <c r="BF239"/>
  <c r="BF240"/>
  <c r="BF242"/>
  <c r="BF244"/>
  <c r="BF246"/>
  <c r="BF248"/>
  <c r="BF249"/>
  <c r="BF250"/>
  <c r="BF251"/>
  <c r="BF252"/>
  <c r="BF253"/>
  <c r="BF255"/>
  <c r="BF256"/>
  <c r="BF258"/>
  <c r="BF259"/>
  <c r="BF261"/>
  <c r="BF263"/>
  <c r="BF265"/>
  <c r="BF268"/>
  <c r="BF270"/>
  <c r="BF272"/>
  <c r="BF273"/>
  <c r="BF274"/>
  <c r="BF275"/>
  <c r="BF276"/>
  <c r="BF277"/>
  <c r="BF278"/>
  <c r="BF279"/>
  <c r="BF281"/>
  <c r="BF283"/>
  <c r="BF285"/>
  <c r="BF287"/>
  <c r="BF289"/>
  <c r="BF291"/>
  <c r="BF293"/>
  <c r="BF295"/>
  <c r="BF297"/>
  <c r="BF299"/>
  <c r="BF301"/>
  <c r="BF304"/>
  <c r="BF306"/>
  <c r="BF309"/>
  <c r="BF311"/>
  <c r="BF312"/>
  <c r="BF314"/>
  <c r="BF315"/>
  <c r="BF317"/>
  <c r="BF318"/>
  <c r="BF319"/>
  <c r="BF322"/>
  <c r="BF324"/>
  <c r="BF325"/>
  <c r="BF326"/>
  <c r="BF327"/>
  <c r="BF328"/>
  <c r="BF329"/>
  <c r="BF330"/>
  <c r="BF331"/>
  <c r="BF332"/>
  <c r="BF333"/>
  <c r="BF335"/>
  <c r="BF336"/>
  <c r="BF339"/>
  <c r="BF341"/>
  <c r="BF343"/>
  <c r="BF346"/>
  <c r="BF348"/>
  <c r="BF350"/>
  <c r="BF352"/>
  <c r="BF353"/>
  <c r="BF356"/>
  <c r="BF358"/>
  <c r="BF359"/>
  <c r="BF360"/>
  <c r="BF361"/>
  <c r="BF362"/>
  <c r="BF363"/>
  <c r="BF364"/>
  <c r="BF365"/>
  <c r="BF367"/>
  <c r="BF368"/>
  <c r="BF369"/>
  <c r="BF370"/>
  <c r="BF371"/>
  <c r="BF96" i="3"/>
  <c r="BF97"/>
  <c r="BF98"/>
  <c r="BF99"/>
  <c r="BF100"/>
  <c r="BF101"/>
  <c r="BF123"/>
  <c r="BF125"/>
  <c r="BF127"/>
  <c r="BF128"/>
  <c r="BF129"/>
  <c r="BF130"/>
  <c r="BF131"/>
  <c r="BF132"/>
  <c r="BF133"/>
  <c r="BF134"/>
  <c r="BF135"/>
  <c r="BF136"/>
  <c r="BF137"/>
  <c r="BF139"/>
  <c r="BF140"/>
  <c r="BF141"/>
  <c r="BF142"/>
  <c r="BF143"/>
  <c r="BF101" i="4"/>
  <c r="H30" s="1"/>
  <c r="BF102"/>
  <c r="BF103"/>
  <c r="BF104"/>
  <c r="BF105"/>
  <c r="BF106"/>
  <c r="BF128"/>
  <c r="BF130"/>
  <c r="BF132"/>
  <c r="BF133"/>
  <c r="BF134"/>
  <c r="BF136"/>
  <c r="BF149"/>
  <c r="BF150"/>
  <c r="BF153"/>
  <c r="BF154"/>
  <c r="BF156"/>
  <c r="BF158"/>
  <c r="BF160"/>
  <c r="BF162"/>
  <c r="BF163"/>
  <c r="BF164"/>
  <c r="BF165"/>
  <c r="BF168"/>
  <c r="BF171"/>
  <c r="BF173"/>
  <c r="BF174"/>
  <c r="BF175"/>
  <c r="BF176"/>
  <c r="BF177"/>
  <c r="BG110" i="2"/>
  <c r="BG111"/>
  <c r="BG112"/>
  <c r="BG113"/>
  <c r="BG114"/>
  <c r="BG115"/>
  <c r="BG137"/>
  <c r="BG139"/>
  <c r="BG141"/>
  <c r="BG143"/>
  <c r="BG144"/>
  <c r="BG146"/>
  <c r="BG148"/>
  <c r="BG152"/>
  <c r="BG153"/>
  <c r="BG155"/>
  <c r="BG157"/>
  <c r="BG159"/>
  <c r="BG162"/>
  <c r="BG163"/>
  <c r="BG164"/>
  <c r="BG165"/>
  <c r="BG167"/>
  <c r="BG169"/>
  <c r="BG171"/>
  <c r="BG173"/>
  <c r="BG174"/>
  <c r="BG175"/>
  <c r="BG177"/>
  <c r="BG178"/>
  <c r="BG181"/>
  <c r="BG183"/>
  <c r="BG186"/>
  <c r="BG187"/>
  <c r="BG188"/>
  <c r="BG190"/>
  <c r="BG191"/>
  <c r="BG192"/>
  <c r="BG194"/>
  <c r="BG195"/>
  <c r="BG196"/>
  <c r="BG198"/>
  <c r="BG200"/>
  <c r="BG202"/>
  <c r="BG203"/>
  <c r="BG205"/>
  <c r="BG206"/>
  <c r="BG207"/>
  <c r="BG209"/>
  <c r="BG211"/>
  <c r="BG213"/>
  <c r="BG215"/>
  <c r="BG217"/>
  <c r="BG219"/>
  <c r="BG221"/>
  <c r="BG223"/>
  <c r="BG225"/>
  <c r="BG226"/>
  <c r="BG228"/>
  <c r="BG230"/>
  <c r="BG231"/>
  <c r="BG232"/>
  <c r="BG233"/>
  <c r="BG234"/>
  <c r="BG235"/>
  <c r="BG236"/>
  <c r="BG237"/>
  <c r="BG238"/>
  <c r="BG239"/>
  <c r="BG240"/>
  <c r="BG242"/>
  <c r="BG244"/>
  <c r="BG246"/>
  <c r="BG248"/>
  <c r="BG249"/>
  <c r="BG250"/>
  <c r="BG251"/>
  <c r="BG252"/>
  <c r="BG253"/>
  <c r="BG255"/>
  <c r="BG256"/>
  <c r="BG258"/>
  <c r="BG259"/>
  <c r="BG261"/>
  <c r="BG263"/>
  <c r="BG265"/>
  <c r="BG268"/>
  <c r="BG270"/>
  <c r="BG272"/>
  <c r="BG273"/>
  <c r="BG274"/>
  <c r="BG275"/>
  <c r="BG276"/>
  <c r="BG277"/>
  <c r="BG278"/>
  <c r="BG279"/>
  <c r="BG281"/>
  <c r="BG283"/>
  <c r="BG285"/>
  <c r="BG287"/>
  <c r="BG289"/>
  <c r="BG291"/>
  <c r="BG293"/>
  <c r="BG295"/>
  <c r="BG297"/>
  <c r="BG299"/>
  <c r="BG301"/>
  <c r="BG304"/>
  <c r="BG306"/>
  <c r="BG309"/>
  <c r="BG311"/>
  <c r="BG312"/>
  <c r="BG314"/>
  <c r="BG315"/>
  <c r="BG317"/>
  <c r="BG318"/>
  <c r="BG319"/>
  <c r="BG322"/>
  <c r="BG324"/>
  <c r="BG325"/>
  <c r="BG326"/>
  <c r="BG327"/>
  <c r="BG328"/>
  <c r="BG329"/>
  <c r="BG330"/>
  <c r="BG331"/>
  <c r="BG332"/>
  <c r="BG333"/>
  <c r="BG335"/>
  <c r="BG336"/>
  <c r="BG339"/>
  <c r="BG341"/>
  <c r="BG343"/>
  <c r="BG346"/>
  <c r="BG348"/>
  <c r="BG350"/>
  <c r="BG352"/>
  <c r="BG353"/>
  <c r="BG356"/>
  <c r="BG358"/>
  <c r="BG359"/>
  <c r="BG360"/>
  <c r="BG361"/>
  <c r="BG362"/>
  <c r="BG363"/>
  <c r="BG364"/>
  <c r="BG365"/>
  <c r="BG367"/>
  <c r="BG368"/>
  <c r="BG369"/>
  <c r="BG370"/>
  <c r="BG371"/>
  <c r="BG96" i="3"/>
  <c r="BG97"/>
  <c r="BG98"/>
  <c r="BG99"/>
  <c r="BG100"/>
  <c r="BG101"/>
  <c r="BG123"/>
  <c r="BG125"/>
  <c r="BG127"/>
  <c r="BG128"/>
  <c r="BG129"/>
  <c r="BG130"/>
  <c r="BG131"/>
  <c r="BG132"/>
  <c r="BG133"/>
  <c r="BG134"/>
  <c r="BG135"/>
  <c r="BG136"/>
  <c r="BG137"/>
  <c r="BG139"/>
  <c r="BG140"/>
  <c r="BG141"/>
  <c r="BG142"/>
  <c r="BG143"/>
  <c r="BG101" i="4"/>
  <c r="BG102"/>
  <c r="BG103"/>
  <c r="BG104"/>
  <c r="BG105"/>
  <c r="BG106"/>
  <c r="BG128"/>
  <c r="BG130"/>
  <c r="BG132"/>
  <c r="BG133"/>
  <c r="BG134"/>
  <c r="BG136"/>
  <c r="BG149"/>
  <c r="BG150"/>
  <c r="BG153"/>
  <c r="BG154"/>
  <c r="BG156"/>
  <c r="BG158"/>
  <c r="BG160"/>
  <c r="BG162"/>
  <c r="BG163"/>
  <c r="BG164"/>
  <c r="BG165"/>
  <c r="BG168"/>
  <c r="BG171"/>
  <c r="BG173"/>
  <c r="BG174"/>
  <c r="BG175"/>
  <c r="BG176"/>
  <c r="BG177"/>
  <c r="BH110" i="2"/>
  <c r="BH111"/>
  <c r="H32" s="1"/>
  <c r="BH112"/>
  <c r="BH113"/>
  <c r="BH114"/>
  <c r="BH115"/>
  <c r="BH137"/>
  <c r="BH139"/>
  <c r="BH141"/>
  <c r="BH143"/>
  <c r="BH144"/>
  <c r="BH146"/>
  <c r="BH148"/>
  <c r="BH152"/>
  <c r="BH153"/>
  <c r="BH155"/>
  <c r="BH157"/>
  <c r="BH159"/>
  <c r="BH162"/>
  <c r="BH163"/>
  <c r="BH164"/>
  <c r="BH165"/>
  <c r="BH167"/>
  <c r="BH169"/>
  <c r="BH171"/>
  <c r="BH173"/>
  <c r="BH174"/>
  <c r="BH175"/>
  <c r="BH177"/>
  <c r="BH178"/>
  <c r="BH181"/>
  <c r="BH183"/>
  <c r="BH186"/>
  <c r="BH187"/>
  <c r="BH188"/>
  <c r="BH190"/>
  <c r="BH191"/>
  <c r="BH192"/>
  <c r="BH194"/>
  <c r="BH195"/>
  <c r="BH196"/>
  <c r="BH198"/>
  <c r="BH200"/>
  <c r="BH202"/>
  <c r="BH203"/>
  <c r="BH205"/>
  <c r="BH206"/>
  <c r="BH207"/>
  <c r="BH209"/>
  <c r="BH211"/>
  <c r="BH213"/>
  <c r="BH215"/>
  <c r="BH217"/>
  <c r="BH219"/>
  <c r="BH221"/>
  <c r="BH223"/>
  <c r="BH225"/>
  <c r="BH226"/>
  <c r="BH228"/>
  <c r="BH230"/>
  <c r="BH231"/>
  <c r="BH232"/>
  <c r="BH233"/>
  <c r="BH234"/>
  <c r="BH235"/>
  <c r="BH236"/>
  <c r="BH237"/>
  <c r="BH238"/>
  <c r="BH239"/>
  <c r="BH240"/>
  <c r="BH242"/>
  <c r="BH244"/>
  <c r="BH246"/>
  <c r="BH248"/>
  <c r="BH249"/>
  <c r="BH250"/>
  <c r="BH251"/>
  <c r="BH252"/>
  <c r="BH253"/>
  <c r="BH255"/>
  <c r="BH256"/>
  <c r="BH258"/>
  <c r="BH259"/>
  <c r="BH261"/>
  <c r="BH263"/>
  <c r="BH265"/>
  <c r="BH268"/>
  <c r="BH270"/>
  <c r="BH272"/>
  <c r="BH273"/>
  <c r="BH274"/>
  <c r="BH275"/>
  <c r="BH276"/>
  <c r="BH277"/>
  <c r="BH278"/>
  <c r="BH279"/>
  <c r="BH281"/>
  <c r="BH283"/>
  <c r="BH285"/>
  <c r="BH287"/>
  <c r="BH289"/>
  <c r="BH291"/>
  <c r="BH293"/>
  <c r="BH295"/>
  <c r="BH297"/>
  <c r="BH299"/>
  <c r="BH301"/>
  <c r="BH304"/>
  <c r="BH306"/>
  <c r="BH309"/>
  <c r="BH311"/>
  <c r="BH312"/>
  <c r="BH314"/>
  <c r="BH315"/>
  <c r="BH317"/>
  <c r="BH318"/>
  <c r="BH319"/>
  <c r="BH322"/>
  <c r="BH324"/>
  <c r="BH325"/>
  <c r="BH326"/>
  <c r="BH327"/>
  <c r="BH328"/>
  <c r="BH329"/>
  <c r="BH330"/>
  <c r="BH331"/>
  <c r="BH332"/>
  <c r="BH333"/>
  <c r="BH335"/>
  <c r="BH336"/>
  <c r="BH339"/>
  <c r="BH341"/>
  <c r="BH343"/>
  <c r="BH346"/>
  <c r="BH348"/>
  <c r="BH350"/>
  <c r="BH352"/>
  <c r="BH353"/>
  <c r="BH356"/>
  <c r="BH358"/>
  <c r="BH359"/>
  <c r="BH360"/>
  <c r="BH361"/>
  <c r="BH362"/>
  <c r="BH363"/>
  <c r="BH364"/>
  <c r="BH365"/>
  <c r="BH367"/>
  <c r="BH368"/>
  <c r="BH369"/>
  <c r="BH370"/>
  <c r="BH371"/>
  <c r="BH96" i="3"/>
  <c r="BH97"/>
  <c r="BH98"/>
  <c r="BH99"/>
  <c r="BH100"/>
  <c r="BH101"/>
  <c r="BH123"/>
  <c r="BH125"/>
  <c r="BH127"/>
  <c r="BH128"/>
  <c r="BH129"/>
  <c r="BH130"/>
  <c r="BH131"/>
  <c r="BH132"/>
  <c r="BH133"/>
  <c r="BH134"/>
  <c r="BH135"/>
  <c r="BH136"/>
  <c r="BH137"/>
  <c r="BH139"/>
  <c r="BH140"/>
  <c r="BH141"/>
  <c r="BH142"/>
  <c r="BH143"/>
  <c r="BH101" i="4"/>
  <c r="BH102"/>
  <c r="BH103"/>
  <c r="BH104"/>
  <c r="BH105"/>
  <c r="BH106"/>
  <c r="BH128"/>
  <c r="BH130"/>
  <c r="BH132"/>
  <c r="BH133"/>
  <c r="BH134"/>
  <c r="BH136"/>
  <c r="BH149"/>
  <c r="BH150"/>
  <c r="BH153"/>
  <c r="BH154"/>
  <c r="BH156"/>
  <c r="BH158"/>
  <c r="BH160"/>
  <c r="BH162"/>
  <c r="BH163"/>
  <c r="BH164"/>
  <c r="BH165"/>
  <c r="BH168"/>
  <c r="BH171"/>
  <c r="BH173"/>
  <c r="BH174"/>
  <c r="BH175"/>
  <c r="BH176"/>
  <c r="BH177"/>
  <c r="H32"/>
  <c r="BI110" i="2"/>
  <c r="BI111"/>
  <c r="BI112"/>
  <c r="BI113"/>
  <c r="BI114"/>
  <c r="BI115"/>
  <c r="BI137"/>
  <c r="BI139"/>
  <c r="BI141"/>
  <c r="BI143"/>
  <c r="BI144"/>
  <c r="BI146"/>
  <c r="BI148"/>
  <c r="BI152"/>
  <c r="BI153"/>
  <c r="BI155"/>
  <c r="BI157"/>
  <c r="BI159"/>
  <c r="BI162"/>
  <c r="BI163"/>
  <c r="BI164"/>
  <c r="BI165"/>
  <c r="BI167"/>
  <c r="BI169"/>
  <c r="BI171"/>
  <c r="BI173"/>
  <c r="BI174"/>
  <c r="BI175"/>
  <c r="BI177"/>
  <c r="BI178"/>
  <c r="BI181"/>
  <c r="BI183"/>
  <c r="BI186"/>
  <c r="BI187"/>
  <c r="BI188"/>
  <c r="BI190"/>
  <c r="BI191"/>
  <c r="BI192"/>
  <c r="BI194"/>
  <c r="BI195"/>
  <c r="BI196"/>
  <c r="BI198"/>
  <c r="BI200"/>
  <c r="BI202"/>
  <c r="BI203"/>
  <c r="BI205"/>
  <c r="BI206"/>
  <c r="BI207"/>
  <c r="BI209"/>
  <c r="BI211"/>
  <c r="BI213"/>
  <c r="BI215"/>
  <c r="BI217"/>
  <c r="BI219"/>
  <c r="BI221"/>
  <c r="BI223"/>
  <c r="BI225"/>
  <c r="BI226"/>
  <c r="BI228"/>
  <c r="BI230"/>
  <c r="BI231"/>
  <c r="BI232"/>
  <c r="BI233"/>
  <c r="BI234"/>
  <c r="BI235"/>
  <c r="BI236"/>
  <c r="BI237"/>
  <c r="BI238"/>
  <c r="BI239"/>
  <c r="BI240"/>
  <c r="BI242"/>
  <c r="BI244"/>
  <c r="BI246"/>
  <c r="BI248"/>
  <c r="BI249"/>
  <c r="BI250"/>
  <c r="BI251"/>
  <c r="BI252"/>
  <c r="BI253"/>
  <c r="BI255"/>
  <c r="BI256"/>
  <c r="BI258"/>
  <c r="BI259"/>
  <c r="BI261"/>
  <c r="BI263"/>
  <c r="BI265"/>
  <c r="BI268"/>
  <c r="BI270"/>
  <c r="BI272"/>
  <c r="BI273"/>
  <c r="BI274"/>
  <c r="BI275"/>
  <c r="BI276"/>
  <c r="BI277"/>
  <c r="BI278"/>
  <c r="BI279"/>
  <c r="BI281"/>
  <c r="BI283"/>
  <c r="BI285"/>
  <c r="BI287"/>
  <c r="BI289"/>
  <c r="BI291"/>
  <c r="BI293"/>
  <c r="BI295"/>
  <c r="BI297"/>
  <c r="BI299"/>
  <c r="BI301"/>
  <c r="BI304"/>
  <c r="BI306"/>
  <c r="BI309"/>
  <c r="BI311"/>
  <c r="BI312"/>
  <c r="BI314"/>
  <c r="BI315"/>
  <c r="BI317"/>
  <c r="BI318"/>
  <c r="BI319"/>
  <c r="BI322"/>
  <c r="BI324"/>
  <c r="BI325"/>
  <c r="BI326"/>
  <c r="BI327"/>
  <c r="BI328"/>
  <c r="BI329"/>
  <c r="BI330"/>
  <c r="BI331"/>
  <c r="BI332"/>
  <c r="BI333"/>
  <c r="BI335"/>
  <c r="BI336"/>
  <c r="BI339"/>
  <c r="BI341"/>
  <c r="BI343"/>
  <c r="BI346"/>
  <c r="BI348"/>
  <c r="BI350"/>
  <c r="BI352"/>
  <c r="BI353"/>
  <c r="BI356"/>
  <c r="BI358"/>
  <c r="BI359"/>
  <c r="BI360"/>
  <c r="BI361"/>
  <c r="BI362"/>
  <c r="BI363"/>
  <c r="BI364"/>
  <c r="BI365"/>
  <c r="BI367"/>
  <c r="BI368"/>
  <c r="BI369"/>
  <c r="BI370"/>
  <c r="BI371"/>
  <c r="BI96" i="3"/>
  <c r="BI97"/>
  <c r="BI98"/>
  <c r="BI99"/>
  <c r="BI100"/>
  <c r="BI101"/>
  <c r="BI123"/>
  <c r="BI125"/>
  <c r="BI127"/>
  <c r="BI128"/>
  <c r="BI129"/>
  <c r="BI130"/>
  <c r="BI131"/>
  <c r="BI132"/>
  <c r="BI133"/>
  <c r="BI134"/>
  <c r="BI135"/>
  <c r="BI136"/>
  <c r="BI137"/>
  <c r="BI139"/>
  <c r="BI140"/>
  <c r="BI141"/>
  <c r="BI142"/>
  <c r="BI143"/>
  <c r="BI101" i="4"/>
  <c r="BI102"/>
  <c r="BI103"/>
  <c r="BI104"/>
  <c r="BI105"/>
  <c r="BI106"/>
  <c r="BI128"/>
  <c r="BI130"/>
  <c r="BI132"/>
  <c r="BI133"/>
  <c r="BI134"/>
  <c r="BI136"/>
  <c r="BI149"/>
  <c r="BI150"/>
  <c r="BI153"/>
  <c r="BI154"/>
  <c r="BI156"/>
  <c r="BI158"/>
  <c r="BI160"/>
  <c r="BI162"/>
  <c r="BI163"/>
  <c r="BI164"/>
  <c r="BI165"/>
  <c r="BI168"/>
  <c r="BI171"/>
  <c r="BI173"/>
  <c r="BI174"/>
  <c r="BI175"/>
  <c r="BI176"/>
  <c r="BI177"/>
  <c r="W137" i="2"/>
  <c r="W139"/>
  <c r="W136" s="1"/>
  <c r="W141"/>
  <c r="W143"/>
  <c r="W144"/>
  <c r="W146"/>
  <c r="W148"/>
  <c r="W152"/>
  <c r="W153"/>
  <c r="W155"/>
  <c r="W157"/>
  <c r="W159"/>
  <c r="W162"/>
  <c r="W163"/>
  <c r="W164"/>
  <c r="W165"/>
  <c r="W167"/>
  <c r="W169"/>
  <c r="W171"/>
  <c r="W173"/>
  <c r="W174"/>
  <c r="W175"/>
  <c r="W177"/>
  <c r="W178"/>
  <c r="W181"/>
  <c r="W183"/>
  <c r="W186"/>
  <c r="W187"/>
  <c r="W188"/>
  <c r="W190"/>
  <c r="W191"/>
  <c r="W192"/>
  <c r="W194"/>
  <c r="W195"/>
  <c r="W196"/>
  <c r="W198"/>
  <c r="W200"/>
  <c r="W202"/>
  <c r="W203"/>
  <c r="W205"/>
  <c r="W206"/>
  <c r="W207"/>
  <c r="W209"/>
  <c r="W211"/>
  <c r="W213"/>
  <c r="W215"/>
  <c r="W217"/>
  <c r="W219"/>
  <c r="W221"/>
  <c r="W223"/>
  <c r="W225"/>
  <c r="W226"/>
  <c r="W189"/>
  <c r="W228"/>
  <c r="W230"/>
  <c r="W231"/>
  <c r="W232"/>
  <c r="W233"/>
  <c r="W234"/>
  <c r="W235"/>
  <c r="W236"/>
  <c r="W237"/>
  <c r="W238"/>
  <c r="W239"/>
  <c r="W240"/>
  <c r="W242"/>
  <c r="W241" s="1"/>
  <c r="W244"/>
  <c r="W246"/>
  <c r="W248"/>
  <c r="W249"/>
  <c r="W250"/>
  <c r="W251"/>
  <c r="W252"/>
  <c r="W253"/>
  <c r="W255"/>
  <c r="W256"/>
  <c r="W258"/>
  <c r="W259"/>
  <c r="W261"/>
  <c r="W263"/>
  <c r="W265"/>
  <c r="W268"/>
  <c r="W270"/>
  <c r="W272"/>
  <c r="W273"/>
  <c r="W274"/>
  <c r="W275"/>
  <c r="W276"/>
  <c r="W277"/>
  <c r="W278"/>
  <c r="W279"/>
  <c r="W281"/>
  <c r="W280" s="1"/>
  <c r="W283"/>
  <c r="W285"/>
  <c r="W287"/>
  <c r="W289"/>
  <c r="W291"/>
  <c r="W293"/>
  <c r="W295"/>
  <c r="W297"/>
  <c r="W299"/>
  <c r="W301"/>
  <c r="W304"/>
  <c r="W303" s="1"/>
  <c r="W306"/>
  <c r="W309"/>
  <c r="W311"/>
  <c r="W312"/>
  <c r="W314"/>
  <c r="W315"/>
  <c r="W317"/>
  <c r="W318"/>
  <c r="W319"/>
  <c r="W322"/>
  <c r="W324"/>
  <c r="W325"/>
  <c r="W326"/>
  <c r="W327"/>
  <c r="W328"/>
  <c r="W329"/>
  <c r="W330"/>
  <c r="W331"/>
  <c r="W332"/>
  <c r="W333"/>
  <c r="W335"/>
  <c r="W336"/>
  <c r="W334"/>
  <c r="W339"/>
  <c r="W341"/>
  <c r="W343"/>
  <c r="W346"/>
  <c r="W348"/>
  <c r="W350"/>
  <c r="W352"/>
  <c r="W353"/>
  <c r="W356"/>
  <c r="W358"/>
  <c r="W359"/>
  <c r="W360"/>
  <c r="W361"/>
  <c r="W362"/>
  <c r="W363"/>
  <c r="W364"/>
  <c r="W365"/>
  <c r="W123" i="3"/>
  <c r="W122" s="1"/>
  <c r="W125"/>
  <c r="W124" s="1"/>
  <c r="W127"/>
  <c r="W128"/>
  <c r="W129"/>
  <c r="W130"/>
  <c r="W131"/>
  <c r="W132"/>
  <c r="W133"/>
  <c r="W134"/>
  <c r="W135"/>
  <c r="W136"/>
  <c r="W137"/>
  <c r="W128" i="4"/>
  <c r="W130"/>
  <c r="W132"/>
  <c r="W133"/>
  <c r="W134"/>
  <c r="W136"/>
  <c r="W149"/>
  <c r="W150"/>
  <c r="W153"/>
  <c r="W154"/>
  <c r="W152" s="1"/>
  <c r="W156"/>
  <c r="W158"/>
  <c r="W157"/>
  <c r="W160"/>
  <c r="W162"/>
  <c r="W163"/>
  <c r="W164"/>
  <c r="W165"/>
  <c r="W168"/>
  <c r="W167" s="1"/>
  <c r="W166" s="1"/>
  <c r="W171"/>
  <c r="W170" s="1"/>
  <c r="M30" i="2"/>
  <c r="M30" i="3"/>
  <c r="M30" i="4"/>
  <c r="F78" i="2"/>
  <c r="F79"/>
  <c r="F81"/>
  <c r="M81"/>
  <c r="F83"/>
  <c r="M83"/>
  <c r="F84"/>
  <c r="M84"/>
  <c r="N180"/>
  <c r="N91" s="1"/>
  <c r="N189"/>
  <c r="N94" s="1"/>
  <c r="F125"/>
  <c r="F126"/>
  <c r="F128"/>
  <c r="M128"/>
  <c r="F130"/>
  <c r="M130"/>
  <c r="F131"/>
  <c r="M131"/>
  <c r="Y137"/>
  <c r="Y139"/>
  <c r="Y141"/>
  <c r="Y143"/>
  <c r="Y144"/>
  <c r="Y146"/>
  <c r="Y148"/>
  <c r="Y152"/>
  <c r="Y153"/>
  <c r="Y155"/>
  <c r="Y157"/>
  <c r="Y159"/>
  <c r="Y162"/>
  <c r="Y163"/>
  <c r="Y164"/>
  <c r="Y165"/>
  <c r="Y167"/>
  <c r="Y169"/>
  <c r="Y171"/>
  <c r="Y173"/>
  <c r="Y174"/>
  <c r="Y175"/>
  <c r="Y177"/>
  <c r="Y178"/>
  <c r="Y181"/>
  <c r="Y183"/>
  <c r="Y180"/>
  <c r="Y186"/>
  <c r="Y187"/>
  <c r="Y188"/>
  <c r="Y185"/>
  <c r="Y184" s="1"/>
  <c r="Y190"/>
  <c r="Y191"/>
  <c r="Y192"/>
  <c r="Y194"/>
  <c r="Y195"/>
  <c r="Y196"/>
  <c r="Y198"/>
  <c r="Y200"/>
  <c r="Y202"/>
  <c r="Y203"/>
  <c r="Y205"/>
  <c r="Y206"/>
  <c r="Y207"/>
  <c r="Y209"/>
  <c r="Y211"/>
  <c r="Y213"/>
  <c r="Y215"/>
  <c r="Y217"/>
  <c r="Y219"/>
  <c r="Y221"/>
  <c r="Y223"/>
  <c r="Y225"/>
  <c r="Y226"/>
  <c r="Y228"/>
  <c r="Y230"/>
  <c r="Y231"/>
  <c r="Y232"/>
  <c r="Y233"/>
  <c r="Y234"/>
  <c r="Y235"/>
  <c r="Y236"/>
  <c r="Y237"/>
  <c r="Y238"/>
  <c r="Y239"/>
  <c r="Y240"/>
  <c r="Y242"/>
  <c r="Y241" s="1"/>
  <c r="Y244"/>
  <c r="Y246"/>
  <c r="Y248"/>
  <c r="Y249"/>
  <c r="Y250"/>
  <c r="Y251"/>
  <c r="Y252"/>
  <c r="Y253"/>
  <c r="Y255"/>
  <c r="Y256"/>
  <c r="Y258"/>
  <c r="Y259"/>
  <c r="Y261"/>
  <c r="Y263"/>
  <c r="Y265"/>
  <c r="Y268"/>
  <c r="Y270"/>
  <c r="Y272"/>
  <c r="Y273"/>
  <c r="Y274"/>
  <c r="Y275"/>
  <c r="Y276"/>
  <c r="Y277"/>
  <c r="Y278"/>
  <c r="Y279"/>
  <c r="Y281"/>
  <c r="Y283"/>
  <c r="Y285"/>
  <c r="Y287"/>
  <c r="Y289"/>
  <c r="Y291"/>
  <c r="Y293"/>
  <c r="Y295"/>
  <c r="Y297"/>
  <c r="Y299"/>
  <c r="Y301"/>
  <c r="Y304"/>
  <c r="Y303" s="1"/>
  <c r="Y306"/>
  <c r="Y309"/>
  <c r="Y311"/>
  <c r="Y312"/>
  <c r="Y314"/>
  <c r="Y315"/>
  <c r="Y317"/>
  <c r="Y318"/>
  <c r="Y319"/>
  <c r="Y322"/>
  <c r="Y324"/>
  <c r="Y325"/>
  <c r="Y326"/>
  <c r="Y327"/>
  <c r="Y328"/>
  <c r="Y329"/>
  <c r="Y330"/>
  <c r="Y331"/>
  <c r="Y332"/>
  <c r="Y333"/>
  <c r="Y335"/>
  <c r="Y336"/>
  <c r="Y339"/>
  <c r="Y341"/>
  <c r="Y343"/>
  <c r="Y346"/>
  <c r="Y345" s="1"/>
  <c r="Y348"/>
  <c r="Y350"/>
  <c r="Y352"/>
  <c r="Y353"/>
  <c r="Y356"/>
  <c r="Y358"/>
  <c r="Y359"/>
  <c r="Y360"/>
  <c r="Y361"/>
  <c r="Y362"/>
  <c r="Y363"/>
  <c r="Y364"/>
  <c r="Y365"/>
  <c r="AA137"/>
  <c r="AA139"/>
  <c r="AA136" s="1"/>
  <c r="AA141"/>
  <c r="AA143"/>
  <c r="AA144"/>
  <c r="AA146"/>
  <c r="AA148"/>
  <c r="AA152"/>
  <c r="AA153"/>
  <c r="AA155"/>
  <c r="AA157"/>
  <c r="AA159"/>
  <c r="AA162"/>
  <c r="AA163"/>
  <c r="AA164"/>
  <c r="AA165"/>
  <c r="AA167"/>
  <c r="AA169"/>
  <c r="AA171"/>
  <c r="AA173"/>
  <c r="AA174"/>
  <c r="AA175"/>
  <c r="AA177"/>
  <c r="AA178"/>
  <c r="AA181"/>
  <c r="AA183"/>
  <c r="AA180" s="1"/>
  <c r="AA186"/>
  <c r="AA187"/>
  <c r="AA188"/>
  <c r="AA185" s="1"/>
  <c r="AA184" s="1"/>
  <c r="AA190"/>
  <c r="AA191"/>
  <c r="AA192"/>
  <c r="AA194"/>
  <c r="AA195"/>
  <c r="AA196"/>
  <c r="AA198"/>
  <c r="AA200"/>
  <c r="AA202"/>
  <c r="AA203"/>
  <c r="AA205"/>
  <c r="AA206"/>
  <c r="AA207"/>
  <c r="AA209"/>
  <c r="AA211"/>
  <c r="AA213"/>
  <c r="AA215"/>
  <c r="AA217"/>
  <c r="AA219"/>
  <c r="AA221"/>
  <c r="AA223"/>
  <c r="AA225"/>
  <c r="AA226"/>
  <c r="AA228"/>
  <c r="AA230"/>
  <c r="AA231"/>
  <c r="AA232"/>
  <c r="AA233"/>
  <c r="AA234"/>
  <c r="AA235"/>
  <c r="AA236"/>
  <c r="AA237"/>
  <c r="AA238"/>
  <c r="AA239"/>
  <c r="AA240"/>
  <c r="AA242"/>
  <c r="AA244"/>
  <c r="AA246"/>
  <c r="AA248"/>
  <c r="AA249"/>
  <c r="AA250"/>
  <c r="AA251"/>
  <c r="AA252"/>
  <c r="AA253"/>
  <c r="AA255"/>
  <c r="AA256"/>
  <c r="AA258"/>
  <c r="AA259"/>
  <c r="AA261"/>
  <c r="AA263"/>
  <c r="AA265"/>
  <c r="AA268"/>
  <c r="AA270"/>
  <c r="AA272"/>
  <c r="AA273"/>
  <c r="AA274"/>
  <c r="AA275"/>
  <c r="AA276"/>
  <c r="AA277"/>
  <c r="AA278"/>
  <c r="AA279"/>
  <c r="AA281"/>
  <c r="AA283"/>
  <c r="AA285"/>
  <c r="AA287"/>
  <c r="AA289"/>
  <c r="AA291"/>
  <c r="AA293"/>
  <c r="AA295"/>
  <c r="AA297"/>
  <c r="AA299"/>
  <c r="AA301"/>
  <c r="AA304"/>
  <c r="AA306"/>
  <c r="AA303"/>
  <c r="AA309"/>
  <c r="AA311"/>
  <c r="AA312"/>
  <c r="AA314"/>
  <c r="AA315"/>
  <c r="AA317"/>
  <c r="AA318"/>
  <c r="AA319"/>
  <c r="AA322"/>
  <c r="AA324"/>
  <c r="AA325"/>
  <c r="AA326"/>
  <c r="AA327"/>
  <c r="AA328"/>
  <c r="AA329"/>
  <c r="AA330"/>
  <c r="AA331"/>
  <c r="AA332"/>
  <c r="AA333"/>
  <c r="AA335"/>
  <c r="AA334" s="1"/>
  <c r="AA336"/>
  <c r="AA339"/>
  <c r="AA341"/>
  <c r="AA343"/>
  <c r="AA346"/>
  <c r="AA345" s="1"/>
  <c r="AA348"/>
  <c r="AA350"/>
  <c r="AA352"/>
  <c r="AA353"/>
  <c r="AA356"/>
  <c r="AA358"/>
  <c r="AA359"/>
  <c r="AA360"/>
  <c r="AA361"/>
  <c r="AA362"/>
  <c r="AA363"/>
  <c r="AA364"/>
  <c r="AA365"/>
  <c r="F78" i="3"/>
  <c r="F79"/>
  <c r="F81"/>
  <c r="M81"/>
  <c r="F83"/>
  <c r="M83"/>
  <c r="F84"/>
  <c r="M84"/>
  <c r="F111"/>
  <c r="F112"/>
  <c r="F114"/>
  <c r="M114"/>
  <c r="F116"/>
  <c r="M116"/>
  <c r="F117"/>
  <c r="M117"/>
  <c r="Y123"/>
  <c r="Y122" s="1"/>
  <c r="Y125"/>
  <c r="Y124" s="1"/>
  <c r="Y127"/>
  <c r="Y126" s="1"/>
  <c r="Y128"/>
  <c r="Y129"/>
  <c r="Y130"/>
  <c r="Y131"/>
  <c r="Y132"/>
  <c r="Y133"/>
  <c r="Y134"/>
  <c r="Y135"/>
  <c r="Y136"/>
  <c r="Y137"/>
  <c r="AA123"/>
  <c r="AA122" s="1"/>
  <c r="AA125"/>
  <c r="AA124" s="1"/>
  <c r="AA127"/>
  <c r="AA128"/>
  <c r="AA129"/>
  <c r="AA130"/>
  <c r="AA131"/>
  <c r="AA132"/>
  <c r="AA133"/>
  <c r="AA134"/>
  <c r="AA135"/>
  <c r="AA136"/>
  <c r="AA137"/>
  <c r="F78" i="4"/>
  <c r="F79"/>
  <c r="F81"/>
  <c r="M81"/>
  <c r="F83"/>
  <c r="M83"/>
  <c r="F84"/>
  <c r="M84"/>
  <c r="N155"/>
  <c r="N92" s="1"/>
  <c r="N157"/>
  <c r="N93" s="1"/>
  <c r="N170"/>
  <c r="N97" s="1"/>
  <c r="F116"/>
  <c r="F117"/>
  <c r="F119"/>
  <c r="M119"/>
  <c r="F121"/>
  <c r="M121"/>
  <c r="F122"/>
  <c r="M122"/>
  <c r="Y128"/>
  <c r="Y130"/>
  <c r="Y132"/>
  <c r="Y127" s="1"/>
  <c r="Y126" s="1"/>
  <c r="Y125" s="1"/>
  <c r="Y133"/>
  <c r="Y134"/>
  <c r="Y136"/>
  <c r="Y149"/>
  <c r="Y150"/>
  <c r="Y153"/>
  <c r="Y154"/>
  <c r="Y152"/>
  <c r="Y156"/>
  <c r="Y158"/>
  <c r="Y157"/>
  <c r="Y155" s="1"/>
  <c r="Y160"/>
  <c r="Y162"/>
  <c r="Y163"/>
  <c r="Y159" s="1"/>
  <c r="Y164"/>
  <c r="Y165"/>
  <c r="Y168"/>
  <c r="Y167" s="1"/>
  <c r="Y166" s="1"/>
  <c r="Y171"/>
  <c r="Y170" s="1"/>
  <c r="AA128"/>
  <c r="AA130"/>
  <c r="AA132"/>
  <c r="AA133"/>
  <c r="AA134"/>
  <c r="AA136"/>
  <c r="AA149"/>
  <c r="AA150"/>
  <c r="AA153"/>
  <c r="AA154"/>
  <c r="AA152"/>
  <c r="AA156"/>
  <c r="AA158"/>
  <c r="AA157" s="1"/>
  <c r="AA160"/>
  <c r="AA159" s="1"/>
  <c r="AA162"/>
  <c r="AA163"/>
  <c r="AA164"/>
  <c r="AA165"/>
  <c r="AA168"/>
  <c r="AA167" s="1"/>
  <c r="AA166" s="1"/>
  <c r="AA171"/>
  <c r="AA170" s="1"/>
  <c r="Y121" i="3" l="1"/>
  <c r="Y120" s="1"/>
  <c r="N152" i="4"/>
  <c r="N91" s="1"/>
  <c r="BK127"/>
  <c r="N127" s="1"/>
  <c r="N90" s="1"/>
  <c r="AA155"/>
  <c r="AA127"/>
  <c r="AA321" i="2"/>
  <c r="Y355"/>
  <c r="Y308"/>
  <c r="W155" i="4"/>
  <c r="W345" i="2"/>
  <c r="H33" i="3"/>
  <c r="AA355" i="2"/>
  <c r="AA338"/>
  <c r="AA337" s="1"/>
  <c r="AA308"/>
  <c r="AA280"/>
  <c r="AA227"/>
  <c r="Y334"/>
  <c r="Y136"/>
  <c r="W159" i="4"/>
  <c r="W127"/>
  <c r="W321" i="2"/>
  <c r="H33"/>
  <c r="H32" i="3"/>
  <c r="H31" i="4"/>
  <c r="BK138" i="3"/>
  <c r="N138" s="1"/>
  <c r="N93" s="1"/>
  <c r="BK355" i="2"/>
  <c r="N355" s="1"/>
  <c r="N106" s="1"/>
  <c r="BK345"/>
  <c r="N345" s="1"/>
  <c r="N105" s="1"/>
  <c r="W126" i="3"/>
  <c r="W121" s="1"/>
  <c r="W120" s="1"/>
  <c r="W355" i="2"/>
  <c r="W308"/>
  <c r="H31" i="3"/>
  <c r="BK321" i="2"/>
  <c r="N321" s="1"/>
  <c r="N101" s="1"/>
  <c r="AA241"/>
  <c r="Y321"/>
  <c r="Y189"/>
  <c r="W338"/>
  <c r="W180"/>
  <c r="H33" i="4"/>
  <c r="H31" i="2"/>
  <c r="H30" i="3"/>
  <c r="BK172" i="4"/>
  <c r="N172" s="1"/>
  <c r="N98" s="1"/>
  <c r="BK159"/>
  <c r="BK126" i="3"/>
  <c r="N126" s="1"/>
  <c r="N92" s="1"/>
  <c r="BK308" i="2"/>
  <c r="AA126" i="3"/>
  <c r="AA121" s="1"/>
  <c r="AA120" s="1"/>
  <c r="AA189" i="2"/>
  <c r="Y338"/>
  <c r="Y337" s="1"/>
  <c r="Y280"/>
  <c r="Y227"/>
  <c r="W227"/>
  <c r="W185"/>
  <c r="W184" s="1"/>
  <c r="W135" s="1"/>
  <c r="BK338"/>
  <c r="BK227"/>
  <c r="N227" s="1"/>
  <c r="N95" s="1"/>
  <c r="BK185"/>
  <c r="BK136"/>
  <c r="N136" s="1"/>
  <c r="N90" s="1"/>
  <c r="N122" i="3"/>
  <c r="N90" s="1"/>
  <c r="AA126" i="4"/>
  <c r="AA125" s="1"/>
  <c r="Y307" i="2"/>
  <c r="W337"/>
  <c r="Y135"/>
  <c r="BK126" i="4"/>
  <c r="N159"/>
  <c r="N94" s="1"/>
  <c r="N308" i="2"/>
  <c r="N100" s="1"/>
  <c r="BK307"/>
  <c r="N307" s="1"/>
  <c r="N99" s="1"/>
  <c r="W126" i="4"/>
  <c r="W125" s="1"/>
  <c r="BK166"/>
  <c r="N166" s="1"/>
  <c r="N95" s="1"/>
  <c r="N167"/>
  <c r="N96" s="1"/>
  <c r="N338" i="2"/>
  <c r="N104" s="1"/>
  <c r="BK337"/>
  <c r="N337" s="1"/>
  <c r="N103" s="1"/>
  <c r="BK184"/>
  <c r="N184" s="1"/>
  <c r="N92" s="1"/>
  <c r="N185"/>
  <c r="N93" s="1"/>
  <c r="BK135"/>
  <c r="AA135"/>
  <c r="W307"/>
  <c r="BK121" i="3" l="1"/>
  <c r="BK120" s="1"/>
  <c r="N120" s="1"/>
  <c r="N88" s="1"/>
  <c r="AA134" i="2"/>
  <c r="Y134"/>
  <c r="AA307"/>
  <c r="N126" i="4"/>
  <c r="N89" s="1"/>
  <c r="BK125"/>
  <c r="N125" s="1"/>
  <c r="N88" s="1"/>
  <c r="W134" i="2"/>
  <c r="N121" i="3"/>
  <c r="N89" s="1"/>
  <c r="BK134" i="2"/>
  <c r="N134" s="1"/>
  <c r="N88" s="1"/>
  <c r="N135"/>
  <c r="N89" s="1"/>
  <c r="N98" i="3" l="1"/>
  <c r="BE98" s="1"/>
  <c r="N97"/>
  <c r="BE97" s="1"/>
  <c r="N101"/>
  <c r="BE101" s="1"/>
  <c r="N96"/>
  <c r="N100"/>
  <c r="BE100" s="1"/>
  <c r="M24"/>
  <c r="N99"/>
  <c r="BE99" s="1"/>
  <c r="N112" i="2"/>
  <c r="BE112" s="1"/>
  <c r="N111"/>
  <c r="BE111" s="1"/>
  <c r="N115"/>
  <c r="BE115" s="1"/>
  <c r="N110"/>
  <c r="N114"/>
  <c r="BE114" s="1"/>
  <c r="M24"/>
  <c r="N113"/>
  <c r="BE113" s="1"/>
  <c r="M24" i="4"/>
  <c r="N104"/>
  <c r="BE104" s="1"/>
  <c r="N103"/>
  <c r="BE103" s="1"/>
  <c r="N102"/>
  <c r="BE102" s="1"/>
  <c r="N106"/>
  <c r="BE106" s="1"/>
  <c r="N101"/>
  <c r="N105"/>
  <c r="BE105" s="1"/>
  <c r="N109" i="2" l="1"/>
  <c r="BE110"/>
  <c r="N95" i="3"/>
  <c r="BE96"/>
  <c r="BE101" i="4"/>
  <c r="N100"/>
  <c r="M25" i="2" l="1"/>
  <c r="M27" s="1"/>
  <c r="L117"/>
  <c r="H29"/>
  <c r="M29"/>
  <c r="M25" i="3"/>
  <c r="M27" s="1"/>
  <c r="L103"/>
  <c r="M25" i="4"/>
  <c r="M27" s="1"/>
  <c r="L108"/>
  <c r="H29"/>
  <c r="M29"/>
  <c r="M29" i="3"/>
  <c r="H29"/>
  <c r="L35" l="1"/>
  <c r="L35" i="2"/>
  <c r="L35" i="4"/>
</calcChain>
</file>

<file path=xl/sharedStrings.xml><?xml version="1.0" encoding="utf-8"?>
<sst xmlns="http://schemas.openxmlformats.org/spreadsheetml/2006/main" count="3376" uniqueCount="669">
  <si>
    <t>List obsahuje:</t>
  </si>
  <si>
    <t>False</t>
  </si>
  <si>
    <t>optimalizováno pro tisk sestav ve formátu A4 - na výšku</t>
  </si>
  <si>
    <t>&gt;&gt;  skryté sloupce  &lt;&lt;</t>
  </si>
  <si>
    <t>21</t>
  </si>
  <si>
    <t>15</t>
  </si>
  <si>
    <t>v ---  níže se nacházejí doplnkové a pomocné údaje k sestavám  --- v</t>
  </si>
  <si>
    <t>Stavba:</t>
  </si>
  <si>
    <t>Rekonstrukce vnitrobloku u autobusového nádraží v Pardubicích</t>
  </si>
  <si>
    <t>JKSO:</t>
  </si>
  <si>
    <t>CC-CZ:</t>
  </si>
  <si>
    <t>1</t>
  </si>
  <si>
    <t>Místo:</t>
  </si>
  <si>
    <t>Pardubice</t>
  </si>
  <si>
    <t>Datum:</t>
  </si>
  <si>
    <t>10</t>
  </si>
  <si>
    <t>100</t>
  </si>
  <si>
    <t>Objednavatel:</t>
  </si>
  <si>
    <t>IČ:</t>
  </si>
  <si>
    <t>DIČ:</t>
  </si>
  <si>
    <t>Zhotovitel:</t>
  </si>
  <si>
    <t>Projektant:</t>
  </si>
  <si>
    <t>PRODIN a.s.</t>
  </si>
  <si>
    <t>Zpracovatel:</t>
  </si>
  <si>
    <t>Ing. Regina Reisingerová</t>
  </si>
  <si>
    <t>Cena bez DPH</t>
  </si>
  <si>
    <t>DPH</t>
  </si>
  <si>
    <t>základní</t>
  </si>
  <si>
    <t>ze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</si>
  <si>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</si>
  <si>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</si>
  <si>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</si>
  <si>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</si>
  <si>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</si>
  <si>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</si>
  <si>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</si>
  <si>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</si>
  <si>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</si>
  <si>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</si>
  <si>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</si>
  <si>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</si>
  <si>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</si>
  <si>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Kód</t>
  </si>
  <si>
    <t>D</t>
  </si>
  <si>
    <t>0</t>
  </si>
  <si>
    <t>{E46798BD-39B1-422A-8A1C-2ED0CC9ACB09}</t>
  </si>
  <si>
    <t>{F8E0C412-8AF0-4891-8E4B-2A33DDE1AFDE}</t>
  </si>
  <si>
    <t>{0264FD23-37FD-4105-B5CA-F97577CB8600}</t>
  </si>
  <si>
    <t>Ostatní náklady</t>
  </si>
  <si>
    <t>Celkové náklady za stavbu 1) + 2)</t>
  </si>
  <si>
    <t>Zpět na list:</t>
  </si>
  <si>
    <t>2</t>
  </si>
  <si>
    <t>KRYCÍ LIST ROZPOČTU</t>
  </si>
  <si>
    <t>Objekt:</t>
  </si>
  <si>
    <t>SO 110.1 - Komunikace a zpevněné plochy I.etapa</t>
  </si>
  <si>
    <t>Náklady z rozpočtu</t>
  </si>
  <si>
    <t>REKAPITULACE ROZPOČTU</t>
  </si>
  <si>
    <t>Kód - Popis</t>
  </si>
  <si>
    <t>Cena celkem [CZK]</t>
  </si>
  <si>
    <t>1) Náklady z rozpočtu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</si>
  <si>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</si>
  <si>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</si>
  <si>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</si>
  <si>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</si>
  <si>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</si>
  <si>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  31 - Zdi podpěrné a volné</t>
  </si>
  <si>
    <t xml:space="preserve">    5 - Komunikace</t>
  </si>
  <si>
    <t xml:space="preserve">    8 - Trubní vedení</t>
  </si>
  <si>
    <t xml:space="preserve">    9 - Ostatní konstrukce a práce-bourání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</si>
  <si>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</si>
  <si>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</si>
  <si>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</si>
  <si>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</si>
  <si>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721 - Kanalizace</t>
  </si>
  <si>
    <t xml:space="preserve">    767 - Konstrukce zámečnické</t>
  </si>
  <si>
    <t>M - Práce a dodávky M</t>
  </si>
  <si>
    <t xml:space="preserve">    23-M - Montáže potrubí</t>
  </si>
  <si>
    <t xml:space="preserve">    46-M - Zemní práce při extr.mont.pracích</t>
  </si>
  <si>
    <t>VRN - Vedlejší rozpočtové náklady</t>
  </si>
  <si>
    <t>VP -   Vícepráce</t>
  </si>
  <si>
    <t>2) Ostatní náklady</t>
  </si>
  <si>
    <t>Zařízení staveniště</t>
  </si>
  <si>
    <t>VRN</t>
  </si>
  <si>
    <t>Mimostav. doprava</t>
  </si>
  <si>
    <t>Územní vlivy</t>
  </si>
  <si>
    <t>Provozní vlivy</t>
  </si>
  <si>
    <t>Ostatní</t>
  </si>
  <si>
    <t>Kompletační činnosť</t>
  </si>
  <si>
    <t>KOMPLETACNA</t>
  </si>
  <si>
    <t>ROZPOČET</t>
  </si>
  <si>
    <t>PČ</t>
  </si>
  <si>
    <t>Typ</t>
  </si>
  <si>
    <t>Popis</t>
  </si>
  <si>
    <t>MJ</t>
  </si>
  <si>
    <t>Množství</t>
  </si>
  <si>
    <t>J.cena [CZK]</t>
  </si>
  <si>
    <t>Cena celkem
[CZK]</t>
  </si>
  <si>
    <t>Poznámka</t>
  </si>
  <si>
    <t>J. Nh [h]</t>
  </si>
  <si>
    <t>Nh celkom [h]</t>
  </si>
  <si>
    <t>J. hmotnost
[t]</t>
  </si>
  <si>
    <t>Hmotnost
celkem [t]</t>
  </si>
  <si>
    <t>J. suť [t]</t>
  </si>
  <si>
    <t>Suť Celkem [t]</t>
  </si>
  <si>
    <t>ROZPOCET</t>
  </si>
  <si>
    <t>K</t>
  </si>
  <si>
    <t>111301111</t>
  </si>
  <si>
    <t>Sejmutí drnu tl do 100 mm s přemístěním do 50 m nebo naložením na dopravní prostředek</t>
  </si>
  <si>
    <t>m2</t>
  </si>
  <si>
    <t>4</t>
  </si>
  <si>
    <t>17+11,8+0,2*(224+135,4)+73,6+30,7+40,4+36,6+237</t>
  </si>
  <si>
    <t>VV</t>
  </si>
  <si>
    <t>113106121</t>
  </si>
  <si>
    <t>Rozebrání dlažeb komunikací pro pěší z betonových nebo kamenných dlaždic</t>
  </si>
  <si>
    <t>10,1+14,3</t>
  </si>
  <si>
    <t>3</t>
  </si>
  <si>
    <t>113106123</t>
  </si>
  <si>
    <t>Rozebrání dlažeb komunikací pro pěší ze zámkových dlaždic</t>
  </si>
  <si>
    <t>7,5+12,9+8,7+7,5+29,2</t>
  </si>
  <si>
    <t>113107123</t>
  </si>
  <si>
    <t>Odstranění podkladu pl do 50 m2 z kameniva drceného tl 300 mm - chodník litý asfalt</t>
  </si>
  <si>
    <t>5</t>
  </si>
  <si>
    <t>113107132</t>
  </si>
  <si>
    <t>Odstranění podkladu pl do 50 m2 z betonu prostého tl 300 mm - chodník litý asfalt</t>
  </si>
  <si>
    <t>15,6</t>
  </si>
  <si>
    <t>6</t>
  </si>
  <si>
    <t>113107141</t>
  </si>
  <si>
    <t>Odstranění podkladu pl do 50 m2 živičných tl 50 mm - litý asfalt vč.lepenky</t>
  </si>
  <si>
    <t>7</t>
  </si>
  <si>
    <t>113107164</t>
  </si>
  <si>
    <t>Odstranění podkladu pl přes 50 do 200 m2 z kameniva drceného tl 400 mm - chodník zámková dlažba, bet.dlaždice, vozovka</t>
  </si>
  <si>
    <t>107</t>
  </si>
  <si>
    <t>8</t>
  </si>
  <si>
    <t>113107177</t>
  </si>
  <si>
    <t>Odstranění podkladu pl přes 50 m2 do 200 m2 z betonu vyztuženého sítěmi tl 300 mm, vozovka</t>
  </si>
  <si>
    <t>9</t>
  </si>
  <si>
    <t>113107222</t>
  </si>
  <si>
    <t>Odstranění podkladu pl přes 200 m2 z kameniva drceného tl 200 mm</t>
  </si>
  <si>
    <t>36+260,7+26,3</t>
  </si>
  <si>
    <t>113107243</t>
  </si>
  <si>
    <t>Odstranění podkladu pl přes 200 m2 živičných tl 150 mm</t>
  </si>
  <si>
    <t>236,4+268,7+188+2,2</t>
  </si>
  <si>
    <t>11</t>
  </si>
  <si>
    <t>113201111</t>
  </si>
  <si>
    <t xml:space="preserve">Vytrhání obrub chodníkových </t>
  </si>
  <si>
    <t>m</t>
  </si>
  <si>
    <t>8,2+7,4+7,1+(4*5,8)+5,4+6,9+6,2+6,7+6,5+6,5+25,3+26</t>
  </si>
  <si>
    <t>12</t>
  </si>
  <si>
    <t>113201112</t>
  </si>
  <si>
    <t>Vytrhání obrub silničních ležatých</t>
  </si>
  <si>
    <t>13,8+17,6+34,9+53,1+56,7-6,9-3,4-3,7-3,7</t>
  </si>
  <si>
    <t>17,8+19,6+28,2</t>
  </si>
  <si>
    <t>13</t>
  </si>
  <si>
    <t>113201112.1</t>
  </si>
  <si>
    <t>Vytrhání obrub silničních ležatých OP</t>
  </si>
  <si>
    <t>14</t>
  </si>
  <si>
    <t>113202111</t>
  </si>
  <si>
    <t>Vytrhání obrub krajníků obrubníků stojatých</t>
  </si>
  <si>
    <t>113203111</t>
  </si>
  <si>
    <t>Vytrhání obrub z dlažebních kostek 2-linka</t>
  </si>
  <si>
    <t>16</t>
  </si>
  <si>
    <t>122201402</t>
  </si>
  <si>
    <t>Vykopávky v zemníku na suchu v hornině tř. 3 objem do 1000 m3 včetně nákupu</t>
  </si>
  <si>
    <t>m3</t>
  </si>
  <si>
    <t>22,1+9,2+37,6+17,5+14,2+13,7</t>
  </si>
  <si>
    <t>17</t>
  </si>
  <si>
    <t>122202201</t>
  </si>
  <si>
    <t>Odkopávky a prokopávky nezapažené pro silnice objemu do 100 m3 v hornině tř. 3</t>
  </si>
  <si>
    <t>5,6+7,1+15,7+3,6</t>
  </si>
  <si>
    <t>18</t>
  </si>
  <si>
    <t>122202409</t>
  </si>
  <si>
    <t>Příplatek k odkopávkám a prokopávkám pro letiště v hornině tř. 3 za lepivost</t>
  </si>
  <si>
    <t>32/2</t>
  </si>
  <si>
    <t>19</t>
  </si>
  <si>
    <t>162701102</t>
  </si>
  <si>
    <t>Vodorovné přemístění do 7000 m výkopku/sypaniny z horniny tř. 1 až 4 - skládka Semtín</t>
  </si>
  <si>
    <t>32+51,898</t>
  </si>
  <si>
    <t>20</t>
  </si>
  <si>
    <t>162701105</t>
  </si>
  <si>
    <t>Vodorovné přemístění do 10000 m výkopku/sypaniny z horniny tř. 1 až 4</t>
  </si>
  <si>
    <t>171201201</t>
  </si>
  <si>
    <t>Uložení sypaniny na skládky</t>
  </si>
  <si>
    <t>22</t>
  </si>
  <si>
    <t>171201211</t>
  </si>
  <si>
    <t>Poplatek za uložení odpadu ze sypaniny na skládce (skládkovné)</t>
  </si>
  <si>
    <t>t</t>
  </si>
  <si>
    <t>(32+51,898)*1,8</t>
  </si>
  <si>
    <t>23</t>
  </si>
  <si>
    <t>174101101</t>
  </si>
  <si>
    <t>Zásyp jam, šachet rýh nebo kolem objektů sypaninou se zhutněním</t>
  </si>
  <si>
    <t>24</t>
  </si>
  <si>
    <t>181951102</t>
  </si>
  <si>
    <t>Úprava pláně v hornině tř. 1 až 4 se zhutněním</t>
  </si>
  <si>
    <t>440+123,6+12,5+92,3+25,7+8,3+333+134,4+74+136,4+30,1</t>
  </si>
  <si>
    <t>25</t>
  </si>
  <si>
    <t>291211111.1</t>
  </si>
  <si>
    <t>Ochrana vstupu do CO, osazení silničních panelů do lože tl 50 mm z kameniva</t>
  </si>
  <si>
    <t>(6+7)*1</t>
  </si>
  <si>
    <t>26</t>
  </si>
  <si>
    <t>M</t>
  </si>
  <si>
    <t>593812990</t>
  </si>
  <si>
    <t>panel silniční KZD 300/100/15 300x100x15 cm</t>
  </si>
  <si>
    <t>kus</t>
  </si>
  <si>
    <t>27</t>
  </si>
  <si>
    <t>310237261</t>
  </si>
  <si>
    <t>Zazdívka otvorů pl do 0,25 m2 ve zdivu nadzákladovém cihlami pálenými tl do 600 mm</t>
  </si>
  <si>
    <t>28</t>
  </si>
  <si>
    <t>310238211</t>
  </si>
  <si>
    <t>Zazdívka otvorů pl do 1 m2 ve zdivu nadzákladovém cihlami pálenými na MVC</t>
  </si>
  <si>
    <t>29</t>
  </si>
  <si>
    <t>8991090R01</t>
  </si>
  <si>
    <t>Demontáž uzávěrů ocelových těžkých včetně rámů</t>
  </si>
  <si>
    <t>30</t>
  </si>
  <si>
    <t>564761111</t>
  </si>
  <si>
    <t>Podklad z kameniva hrubého drceného vel. 32-63 mm tl 200 mm - mlatový chodník</t>
  </si>
  <si>
    <t>31</t>
  </si>
  <si>
    <t>564801112</t>
  </si>
  <si>
    <t>Podklad ze štěrkodrtě ŠD tl 40 mm, lomová výsivka 0/4- mlatový chodník</t>
  </si>
  <si>
    <t>32</t>
  </si>
  <si>
    <t>564811112</t>
  </si>
  <si>
    <t>Podklad ze štěrkodrtě ŠD tl 60 mm - mlatový chodník</t>
  </si>
  <si>
    <t>30,1</t>
  </si>
  <si>
    <t>33</t>
  </si>
  <si>
    <t>564851111</t>
  </si>
  <si>
    <t>Podklad ze štěrkodrtě ŠD tl 150 mm - napojení etap.</t>
  </si>
  <si>
    <t>34</t>
  </si>
  <si>
    <t>564851113</t>
  </si>
  <si>
    <t>Podklad ze štěrkodrtě ŠD tl 170 mm</t>
  </si>
  <si>
    <t>35</t>
  </si>
  <si>
    <t>564861111</t>
  </si>
  <si>
    <t>Podklad ze štěrkodrtě ŠD tl 200 mm</t>
  </si>
  <si>
    <t>92,3+136,4</t>
  </si>
  <si>
    <t>36</t>
  </si>
  <si>
    <t>567122111</t>
  </si>
  <si>
    <t>Podklad ze směsi stmelené cementem SC C 8/10 (KSC I) tl 120 mm</t>
  </si>
  <si>
    <t>440+123,6+12,5+25,7+8,3+333+134,4+74</t>
  </si>
  <si>
    <t>37</t>
  </si>
  <si>
    <t>567123114</t>
  </si>
  <si>
    <t>Podklad ze směsi stmelené cementem SC C 5/6 (KSC II) tl 150 mm</t>
  </si>
  <si>
    <t>92,3</t>
  </si>
  <si>
    <t>38</t>
  </si>
  <si>
    <t>573111111</t>
  </si>
  <si>
    <t>Postřik živičný infiltrační s posypem z asfaltu množství 0,60 kg/m2</t>
  </si>
  <si>
    <t>39</t>
  </si>
  <si>
    <t>573211111</t>
  </si>
  <si>
    <t>Postřik živičný spojovací z asfaltu v množství do 0,70 kg/m2</t>
  </si>
  <si>
    <t>92,3*2</t>
  </si>
  <si>
    <t>40</t>
  </si>
  <si>
    <t>577144211</t>
  </si>
  <si>
    <t>Asfaltový beton vrstva obrusná ACO 11 (ABS) tř. II tl 50 mm š do 3 m z nemodifikovaného asfaltu</t>
  </si>
  <si>
    <t>41</t>
  </si>
  <si>
    <t>577165112</t>
  </si>
  <si>
    <t>Asfaltový beton vrstva ložní ACL 16 (ABH) tl 70 mm š do 3 m z nemodifikovaného asfaltu</t>
  </si>
  <si>
    <t>42</t>
  </si>
  <si>
    <t>596211112</t>
  </si>
  <si>
    <t>Kladení zámkové dlažby komunikací pro pěší tl 60 mm skupiny A pl do 300 m2</t>
  </si>
  <si>
    <t>25,5+22,5+8,2+9,2+17,5+28,8+12,4+12,3</t>
  </si>
  <si>
    <t>43</t>
  </si>
  <si>
    <t>592451100</t>
  </si>
  <si>
    <t>dlažba skladebná HOLLAND HBB 20x10x6 cm přírodní</t>
  </si>
  <si>
    <t>136,4*1,02</t>
  </si>
  <si>
    <t>44</t>
  </si>
  <si>
    <t>596212213</t>
  </si>
  <si>
    <t>Kladení zámkové dlažby pozemních komunikací tl 80 mm skupiny A pl přes 300 m2</t>
  </si>
  <si>
    <t>440+123,6+12,5+25,7+8,3+333+13,44+74</t>
  </si>
  <si>
    <t>45</t>
  </si>
  <si>
    <t>592451090</t>
  </si>
  <si>
    <t>dlažba  skladebná HOLLAND HBB 20x10x8 cm přírodní</t>
  </si>
  <si>
    <t>440*1,02</t>
  </si>
  <si>
    <t>46</t>
  </si>
  <si>
    <t>592451080</t>
  </si>
  <si>
    <t>dlažba  skladebná HOLLAND HBB 20x10x8 cm červená</t>
  </si>
  <si>
    <t>(123,6+12,5)*1,02</t>
  </si>
  <si>
    <t>47</t>
  </si>
  <si>
    <t>592451080.1</t>
  </si>
  <si>
    <t>dlažba  skladebná HOLLAND HBB 20x10x8 cm černá</t>
  </si>
  <si>
    <t>13,44*1,02</t>
  </si>
  <si>
    <t>48</t>
  </si>
  <si>
    <t>592450990</t>
  </si>
  <si>
    <t>dlažba  skladebná HOLLAND HBB 20x10x8 cm písková</t>
  </si>
  <si>
    <t>(333+25,7+74)*1,02</t>
  </si>
  <si>
    <t>49</t>
  </si>
  <si>
    <t>592452670</t>
  </si>
  <si>
    <t>dlažba BEST-KLASIKO pro nevidomé 20 x 10 x 6 cm barevná - antracit</t>
  </si>
  <si>
    <t>8,3*1,02</t>
  </si>
  <si>
    <t>50</t>
  </si>
  <si>
    <t>596212215</t>
  </si>
  <si>
    <t>Příplatek za kombinaci více než dvou barev u betonových dlažeb komunikací tl 80 mm skupiny A</t>
  </si>
  <si>
    <t>51</t>
  </si>
  <si>
    <t>596811220</t>
  </si>
  <si>
    <t>Kladení betonové dlažby komunikací pro pěší do lože z kameniva vel do 0,25 m2 plochy do 50 m2 - vodící linie</t>
  </si>
  <si>
    <t>52</t>
  </si>
  <si>
    <t>592123150</t>
  </si>
  <si>
    <t>dlaždice betonová VPSsVL typ A HBB 10-19  49,5 x 40 x 6 cm - umělá vodící linie</t>
  </si>
  <si>
    <t>53</t>
  </si>
  <si>
    <t>895941311</t>
  </si>
  <si>
    <t>Zřízení vpusti kanalizační uliční z betonových dílců typ UVB-50</t>
  </si>
  <si>
    <t>54</t>
  </si>
  <si>
    <t>592238220</t>
  </si>
  <si>
    <t>vpusť betonová uliční TBV-Q 500/626 VD /dno/ 62,6 x 49,5 x 5 cm</t>
  </si>
  <si>
    <t>55</t>
  </si>
  <si>
    <t>592238260</t>
  </si>
  <si>
    <t>vpusť betonová uliční TBV-Q 500/590 /skruž/ 59x50x5 cm</t>
  </si>
  <si>
    <t>56</t>
  </si>
  <si>
    <t>592238210</t>
  </si>
  <si>
    <t>vpusť betonová uliční TBV-Q 660/180 /prstenec/ 18x66x10 cm</t>
  </si>
  <si>
    <t>57</t>
  </si>
  <si>
    <t>592238740</t>
  </si>
  <si>
    <t>koš pozink. C3 DIN 4052, pro rám 500/300</t>
  </si>
  <si>
    <t>58</t>
  </si>
  <si>
    <t>592238760</t>
  </si>
  <si>
    <t>rám zabetonovaný DIN 19583-9 500/500 mm</t>
  </si>
  <si>
    <t>59</t>
  </si>
  <si>
    <t>592238780</t>
  </si>
  <si>
    <t>mříž M1 D400 DIN 19583-13, 500/500 mm</t>
  </si>
  <si>
    <t>60</t>
  </si>
  <si>
    <t>592238780.1</t>
  </si>
  <si>
    <t>mříž na uliční vpust sorpční D 400 600 x 600 mm</t>
  </si>
  <si>
    <t>61</t>
  </si>
  <si>
    <t>895941311.1</t>
  </si>
  <si>
    <t>Zřízení vpusti kanalizační uliční - sorpční</t>
  </si>
  <si>
    <t>62</t>
  </si>
  <si>
    <t>5922999.1</t>
  </si>
  <si>
    <t>Kanalizační sorpční vpust prefabrikované provedení (plast+beton)</t>
  </si>
  <si>
    <t>63</t>
  </si>
  <si>
    <t>899331111</t>
  </si>
  <si>
    <t>Výšková úprava uličního vstupu nebo vpusti do 200 mm zvýšením poklopu</t>
  </si>
  <si>
    <t>64</t>
  </si>
  <si>
    <t>899431111</t>
  </si>
  <si>
    <t>Výšková úprava uličního vstupu nebo vpusti do 200 mm zvýšením krycího hrnce, šoupěte nebo hydrantu</t>
  </si>
  <si>
    <t>65</t>
  </si>
  <si>
    <t>914111111</t>
  </si>
  <si>
    <t>Montáž svislé dopravní značky do velikosti 1 m2 objímkami na sloupek nebo konzolu</t>
  </si>
  <si>
    <t>2+1+2+1+3</t>
  </si>
  <si>
    <t>66</t>
  </si>
  <si>
    <t>404441110</t>
  </si>
  <si>
    <t>značka svislá reflexní zákazová B FeZn NK 700 mm</t>
  </si>
  <si>
    <t>2+2</t>
  </si>
  <si>
    <t>67</t>
  </si>
  <si>
    <t>404442560</t>
  </si>
  <si>
    <t>značka svislá FeZn NK 500 x 700 mm</t>
  </si>
  <si>
    <t>1+2</t>
  </si>
  <si>
    <t>68</t>
  </si>
  <si>
    <t>404442740</t>
  </si>
  <si>
    <t>značka svislá FeZn NK 1000 x 500 mm (IP 26a, IP 26b)</t>
  </si>
  <si>
    <t>69</t>
  </si>
  <si>
    <t>404443320</t>
  </si>
  <si>
    <t>značka svislá FeZn NK 500 x 150 mm</t>
  </si>
  <si>
    <t>70</t>
  </si>
  <si>
    <t>404452250</t>
  </si>
  <si>
    <t>sloupek Zn 60 - 350</t>
  </si>
  <si>
    <t>71</t>
  </si>
  <si>
    <t>404452400</t>
  </si>
  <si>
    <t>patka hliníková HP 60</t>
  </si>
  <si>
    <t>72</t>
  </si>
  <si>
    <t>404452530</t>
  </si>
  <si>
    <t>víčko plastové na sloupek 60</t>
  </si>
  <si>
    <t>73</t>
  </si>
  <si>
    <t>404452560</t>
  </si>
  <si>
    <t>upínací svorka na sloupek US 60</t>
  </si>
  <si>
    <t>74</t>
  </si>
  <si>
    <t>404452600</t>
  </si>
  <si>
    <t>páska upínací  Bandimex 12,7 x 0,75 mm (50 m)- upnutí na květník C4a</t>
  </si>
  <si>
    <t>75</t>
  </si>
  <si>
    <t>915211111.1</t>
  </si>
  <si>
    <t>Vodorovné dopravní značení žlutým plastem dělící čáry souvislé šířky 125 mm V12c</t>
  </si>
  <si>
    <t>76</t>
  </si>
  <si>
    <t>915611111</t>
  </si>
  <si>
    <t>Předznačení vodorovného liniového značení</t>
  </si>
  <si>
    <t>77</t>
  </si>
  <si>
    <t>916131213</t>
  </si>
  <si>
    <t>Osazení silničního obrubníku betonového stojatého s boční opěrou do lože z betonu prostého</t>
  </si>
  <si>
    <t>64+6,6+25,2+8,7+6,4+7,5+42,2+18,7+104,4+50,7</t>
  </si>
  <si>
    <t>78</t>
  </si>
  <si>
    <t>592174650</t>
  </si>
  <si>
    <t>obrubník betonový silniční Standard 100x15x25 cm</t>
  </si>
  <si>
    <t>334,4*1,02</t>
  </si>
  <si>
    <t>79</t>
  </si>
  <si>
    <t>916231213</t>
  </si>
  <si>
    <t>Osazení chodníkového obrubníku betonového stojatého s boční opěrou do lože z betonu prostého</t>
  </si>
  <si>
    <t>10,2+7,6+7,2+8+5,9+5,9+6+6,1+8,5+5+6,5+6,6+6,3+6,6+6,5+13,3+14,5+4,8+5,1</t>
  </si>
  <si>
    <t>80</t>
  </si>
  <si>
    <t>592173140</t>
  </si>
  <si>
    <t>obrubník betonový zahradní přírodní šedá ABZ 10/95 50x8x25 cm</t>
  </si>
  <si>
    <t>spotřeba: 2 kus/m</t>
  </si>
  <si>
    <t>P</t>
  </si>
  <si>
    <t>(140,6*2)*1,02</t>
  </si>
  <si>
    <t>81</t>
  </si>
  <si>
    <t>919735113</t>
  </si>
  <si>
    <t>Řezání stávajícího živičného krytu hl do 150 mm</t>
  </si>
  <si>
    <t>16,5+1+7,5+3+4,7</t>
  </si>
  <si>
    <t>82</t>
  </si>
  <si>
    <t>919735124</t>
  </si>
  <si>
    <t>Řezání stávajícího betonového krytu hl do 200 mm</t>
  </si>
  <si>
    <t>4,8+1,7+0,5</t>
  </si>
  <si>
    <t>83</t>
  </si>
  <si>
    <t>960111221</t>
  </si>
  <si>
    <t>Bourání konstrukcí z dílců prefabrikovaných betonových a železobetonových - stávající ul.vpusti 3ks+zaslepení přípojek</t>
  </si>
  <si>
    <t>84</t>
  </si>
  <si>
    <t>966000001.1</t>
  </si>
  <si>
    <t>Odstranění zařízení k čištění obuvi před vstupem do budovy (bet.+ocel.rošt) vč.odvozu a uložení na skládku</t>
  </si>
  <si>
    <t>85</t>
  </si>
  <si>
    <t>966000001.2</t>
  </si>
  <si>
    <t>Odstranění zařízení k čištění obuvi před vstupem do budovy (bet.) vč.odvozu a uložení na skládku</t>
  </si>
  <si>
    <t>86</t>
  </si>
  <si>
    <t>966006211</t>
  </si>
  <si>
    <t>Odstranění svislých dopravních značek ze sloupů, sloupků nebo konzol + odstranění sloupků a patek vč.likvidace</t>
  </si>
  <si>
    <t>87</t>
  </si>
  <si>
    <t>966000002</t>
  </si>
  <si>
    <t>Renovace zařízení k čištění obuvi před vstupem do budovy (vybetonování tělesa pro osazení ocel.roštu, očištění ocel.roštu jeho žárové zinkování a  osazení)</t>
  </si>
  <si>
    <t>88</t>
  </si>
  <si>
    <t>966008111</t>
  </si>
  <si>
    <t>Bourání trubního propustku do DN 300</t>
  </si>
  <si>
    <t>89</t>
  </si>
  <si>
    <t>981511112</t>
  </si>
  <si>
    <t>Demolice konstrukcí objektů zděných na MC postupným rozebíráním</t>
  </si>
  <si>
    <t>90</t>
  </si>
  <si>
    <t>981511114</t>
  </si>
  <si>
    <t>Demolice konstrukcí objektů z betonu železového postupným rozebíráním</t>
  </si>
  <si>
    <t>91</t>
  </si>
  <si>
    <t>997002611</t>
  </si>
  <si>
    <t>Nakládání suti a vybouraných hmot</t>
  </si>
  <si>
    <t>103,04+53,928+141,562+221,244+7,341+6,685+16,641</t>
  </si>
  <si>
    <t>92</t>
  </si>
  <si>
    <t>997006512</t>
  </si>
  <si>
    <t>Vodorovné doprava suti s naložením a složením na skládku do 1 km</t>
  </si>
  <si>
    <t>82,145</t>
  </si>
  <si>
    <t>93</t>
  </si>
  <si>
    <t>997006519</t>
  </si>
  <si>
    <t>Příplatek k vodorovnému přemístění suti na skládku ZKD 1 km přes 1 km - skládka Semtín</t>
  </si>
  <si>
    <t>82,145*6</t>
  </si>
  <si>
    <t>94</t>
  </si>
  <si>
    <t>997013111</t>
  </si>
  <si>
    <t>Vnitrostaveništní doprava suti a vybouraných hmot pro budovy v do 6 m s použitím mechanizace</t>
  </si>
  <si>
    <t>34,833</t>
  </si>
  <si>
    <t>95</t>
  </si>
  <si>
    <t>997013801</t>
  </si>
  <si>
    <t>Poplatek za uložení stavebního betonového odpadu na skládce (skládkovné)</t>
  </si>
  <si>
    <t>141,562+103,04+16,641+7,341</t>
  </si>
  <si>
    <t>96</t>
  </si>
  <si>
    <t>997013802</t>
  </si>
  <si>
    <t>Poplatek za uložení stavebního železobetonového odpadu na skládce (skládkovné)</t>
  </si>
  <si>
    <t>53,928+6,685</t>
  </si>
  <si>
    <t>97</t>
  </si>
  <si>
    <t>997013803</t>
  </si>
  <si>
    <t>Poplatek za uložení stavebního odpadu z keramických materiálů na skládce (skládkovné)</t>
  </si>
  <si>
    <t>11,106</t>
  </si>
  <si>
    <t>98</t>
  </si>
  <si>
    <t>997211521</t>
  </si>
  <si>
    <t>Vodorovná doprava vybouraných hmot po suchu na vzdálenost do 1 km</t>
  </si>
  <si>
    <t>141,562+221,244+103,04+7,341+53,928+6,685+16,641</t>
  </si>
  <si>
    <t>99</t>
  </si>
  <si>
    <t>997211529</t>
  </si>
  <si>
    <t>Příplatek ZKD 1 km u vodorovné dopravy vybouraných hmot - skládka Semtín</t>
  </si>
  <si>
    <t>550,441*6</t>
  </si>
  <si>
    <t>997221845</t>
  </si>
  <si>
    <t>Poplatek za uložení odpadu z asfaltových povrchů na skládce (skládkovné)</t>
  </si>
  <si>
    <t>221,244</t>
  </si>
  <si>
    <t>101</t>
  </si>
  <si>
    <t>997221855</t>
  </si>
  <si>
    <t>Poplatek za uložení odpadu z kameniva na skládce (skládkovné)</t>
  </si>
  <si>
    <t>102</t>
  </si>
  <si>
    <t>998011001</t>
  </si>
  <si>
    <t>Přesun hmot pro budovy zděné v do 6 m</t>
  </si>
  <si>
    <t>1,193</t>
  </si>
  <si>
    <t>103</t>
  </si>
  <si>
    <t>998223011</t>
  </si>
  <si>
    <t>Přesun hmot pro pozemní komunikace s krytem dlážděným</t>
  </si>
  <si>
    <t>104</t>
  </si>
  <si>
    <t>711161306</t>
  </si>
  <si>
    <t>Izolace proti zemní vlhkosti stěn foliemi nopovými pro běžné podmínky tl. 0,5 mm šířky 1,0 m</t>
  </si>
  <si>
    <t>1,5+1,5+3+2+8+2,1+2,4+2,9+2,6+1,5+2+2+6</t>
  </si>
  <si>
    <t>105</t>
  </si>
  <si>
    <t>711511101</t>
  </si>
  <si>
    <t>Provedení hydroizolace potrubí za studena penetračním nátěrem</t>
  </si>
  <si>
    <t>106</t>
  </si>
  <si>
    <t>111631500</t>
  </si>
  <si>
    <t>lak asfaltový ALP/9 bal 9 kg</t>
  </si>
  <si>
    <t>Spotřeba 0,3-0,4kg/m2 dle povrchu, ředidlo technický benzín</t>
  </si>
  <si>
    <t>711511102</t>
  </si>
  <si>
    <t>Provedení hydroizolace potrubí za studena asfaltovým lakem</t>
  </si>
  <si>
    <t>108</t>
  </si>
  <si>
    <t>111631520</t>
  </si>
  <si>
    <t xml:space="preserve">lak asfaltový </t>
  </si>
  <si>
    <t>Spotřeba: 0,3-0,5 kg/m2</t>
  </si>
  <si>
    <t>109</t>
  </si>
  <si>
    <t>711541164</t>
  </si>
  <si>
    <t>Provedení hydroizolace potrubí přitavením pásu NAIP</t>
  </si>
  <si>
    <t>110</t>
  </si>
  <si>
    <t>628321320</t>
  </si>
  <si>
    <t>pás asfaltovaný SBS</t>
  </si>
  <si>
    <t>111</t>
  </si>
  <si>
    <t>998711201</t>
  </si>
  <si>
    <t>Přesun hmot procentní pro izolace proti vodě, vlhkosti a plynům v objektech v do 6 m</t>
  </si>
  <si>
    <t>112</t>
  </si>
  <si>
    <t>721173738</t>
  </si>
  <si>
    <t>Potrubí kanalizační z PE dešťové DN 150 - připojení nových uličních vpustí včetně osazení redukcí na přípojkách</t>
  </si>
  <si>
    <t>7,3+16,75+8,5+2,1+8+2,6+5,3</t>
  </si>
  <si>
    <t>113</t>
  </si>
  <si>
    <t>286172450</t>
  </si>
  <si>
    <t>redukce DN 200/DN150</t>
  </si>
  <si>
    <t>114</t>
  </si>
  <si>
    <t>286172460</t>
  </si>
  <si>
    <t>redukce DN 250/DN200</t>
  </si>
  <si>
    <t>115</t>
  </si>
  <si>
    <t>286172470</t>
  </si>
  <si>
    <t>redukce DN 300/DN250</t>
  </si>
  <si>
    <t>116</t>
  </si>
  <si>
    <t>286172480</t>
  </si>
  <si>
    <t>redukce DN 400/DN300</t>
  </si>
  <si>
    <t>117</t>
  </si>
  <si>
    <t>286172490</t>
  </si>
  <si>
    <t>redukce DN 500/DN400</t>
  </si>
  <si>
    <t>118</t>
  </si>
  <si>
    <t>286172360</t>
  </si>
  <si>
    <t>spojka přesuvná DN 200</t>
  </si>
  <si>
    <t>119</t>
  </si>
  <si>
    <t>286172370</t>
  </si>
  <si>
    <t>spojka přesuvná DN 250</t>
  </si>
  <si>
    <t>120</t>
  </si>
  <si>
    <t>286172380</t>
  </si>
  <si>
    <t>spojka přesuvná DN 300</t>
  </si>
  <si>
    <t>121</t>
  </si>
  <si>
    <t>286172390</t>
  </si>
  <si>
    <t>spojka přesuvná DN 400</t>
  </si>
  <si>
    <t>122</t>
  </si>
  <si>
    <t>286172400</t>
  </si>
  <si>
    <t>spojka přesuvná DN 500</t>
  </si>
  <si>
    <t>123</t>
  </si>
  <si>
    <t>767646401</t>
  </si>
  <si>
    <t>Montáž revizních dvířek 1křídlových s rámem výšky do 1000 mm</t>
  </si>
  <si>
    <t>124</t>
  </si>
  <si>
    <t>553307140R01</t>
  </si>
  <si>
    <t>dvířka revizní se zámkem 600 x 800 mm, pozinkovaná</t>
  </si>
  <si>
    <t>125</t>
  </si>
  <si>
    <t>230200457</t>
  </si>
  <si>
    <t>Napojení přípojky ul.vpustí metodou navrtání  do kanal.šachty DN do 150 mm</t>
  </si>
  <si>
    <t>1+1+1</t>
  </si>
  <si>
    <t>126</t>
  </si>
  <si>
    <t>230200457.1</t>
  </si>
  <si>
    <t>Napojení přípojky ul.vpustí metodou navrtání  do kanal.řadu DN do 250 mm</t>
  </si>
  <si>
    <t>127</t>
  </si>
  <si>
    <t>230200457.2</t>
  </si>
  <si>
    <t>Napojení přípojky ul.vpustí metodou navrtání  do kanal.řadu DN do 500 mm</t>
  </si>
  <si>
    <t>128</t>
  </si>
  <si>
    <t>460120082</t>
  </si>
  <si>
    <t>Uložení sypaniny do násypů zhutněných z hornin třídy 3až4 - dosypy tělesa vozovky, chodníků</t>
  </si>
  <si>
    <t>22,1+9,2+37,6+17,5+14,2</t>
  </si>
  <si>
    <t>129</t>
  </si>
  <si>
    <t>460202063</t>
  </si>
  <si>
    <t>Hloubení kabelových nezapažených rýh strojně š 40 cm, hl 80 cm, v hornině tř 3, pro uložení chrániček O2 a ČEZ</t>
  </si>
  <si>
    <t>7,8+6,9+19+12,4+8,1+7,4+5,3+6,6+70,3+6,9+22,8+2,5</t>
  </si>
  <si>
    <t>130</t>
  </si>
  <si>
    <t>460531113.1</t>
  </si>
  <si>
    <t>Osazení kabelové chráničky (O2 a ČEZ) z dílu PE hl. do 1,0 m pro běžné zatížení, vč.položení ochranné pásky</t>
  </si>
  <si>
    <t>131</t>
  </si>
  <si>
    <t>286143530.1</t>
  </si>
  <si>
    <t>Kabelová trubka PE ohebná - vlnitá - dvoustěnná - korugované, barva červená 110mm</t>
  </si>
  <si>
    <t>132</t>
  </si>
  <si>
    <t>460561901</t>
  </si>
  <si>
    <t>Zásyp rýh nebo jam strojně bez zhutnění v zástavbě</t>
  </si>
  <si>
    <t>176*0,4*1</t>
  </si>
  <si>
    <t>133</t>
  </si>
  <si>
    <t>011002000</t>
  </si>
  <si>
    <t>Průzkumné práce - kopané sondy</t>
  </si>
  <si>
    <t>1024</t>
  </si>
  <si>
    <t>134</t>
  </si>
  <si>
    <t>012002000</t>
  </si>
  <si>
    <t>Geodetické práce - vytýčení stavby odborným geodetem</t>
  </si>
  <si>
    <t>Kompl</t>
  </si>
  <si>
    <t>135</t>
  </si>
  <si>
    <t>012303000</t>
  </si>
  <si>
    <t>Geodetické práce po výstavbě - geometrický plán vč.ověření Katastrálním úřadem v 6-ti vyhotoveních</t>
  </si>
  <si>
    <t>136</t>
  </si>
  <si>
    <t>013002000</t>
  </si>
  <si>
    <t>Projektové práce - dokumentace skutečného provedení ve třech vyhotoveních</t>
  </si>
  <si>
    <t>137</t>
  </si>
  <si>
    <t>030001000</t>
  </si>
  <si>
    <t>138</t>
  </si>
  <si>
    <t>040001000</t>
  </si>
  <si>
    <t>Inženýrská činnost - vytýčení inženýrských sítí</t>
  </si>
  <si>
    <t>139</t>
  </si>
  <si>
    <t>043002000</t>
  </si>
  <si>
    <t>Zkoušky a ostatní měření</t>
  </si>
  <si>
    <t>140</t>
  </si>
  <si>
    <t>070001000</t>
  </si>
  <si>
    <t>Provozní vlivy - zajištění vstupu do nemovitostí po dobu stavby</t>
  </si>
  <si>
    <t>141</t>
  </si>
  <si>
    <t>070001000.1</t>
  </si>
  <si>
    <t>Provozní vlivy - dopravní opatření v prostoru staveniště</t>
  </si>
  <si>
    <t>VP - Vícepráce</t>
  </si>
  <si>
    <t>PN</t>
  </si>
  <si>
    <t>SO 120.1 - Mobiliář</t>
  </si>
  <si>
    <t>183211323.1</t>
  </si>
  <si>
    <t>Osazení a dodávka venkovního květináče betonového</t>
  </si>
  <si>
    <t>338171113.1</t>
  </si>
  <si>
    <t>Osazení včetně výroby sušáku na prádlo rámového ocelového (ocelové trubky 3x2 m) se zabetonováním a nátěrem RAL 3004</t>
  </si>
  <si>
    <t>912111112</t>
  </si>
  <si>
    <t>Montáž sloupku s oky pro řetěz průměr 60 mm se zabetonovanou patkou, barva RAL 3004</t>
  </si>
  <si>
    <t>749101600</t>
  </si>
  <si>
    <t>sloupek s oky průměr 60 mm, RAL 3004</t>
  </si>
  <si>
    <t>749101600.1</t>
  </si>
  <si>
    <t>řetěz s oky 10x35 mm délka 6,75 m na sloupek s oky</t>
  </si>
  <si>
    <t>kg</t>
  </si>
  <si>
    <t>936124111</t>
  </si>
  <si>
    <t>Montáž lavičky stabilní parkové přichycené šrouby bez zabetonování noh + provedení bet.podkladu C 12/15 (20*5*80)</t>
  </si>
  <si>
    <t>749101020</t>
  </si>
  <si>
    <t xml:space="preserve">lavička typ MIVAL (ukotvená) </t>
  </si>
  <si>
    <t>936174311</t>
  </si>
  <si>
    <t>Montáž stojanu na kola kotevními šrouby na pevný podklad</t>
  </si>
  <si>
    <t>749101510</t>
  </si>
  <si>
    <t>stojan na kola jednostranný, kov - RAL 3004, typ MIVAL</t>
  </si>
  <si>
    <t>966001211</t>
  </si>
  <si>
    <t>Odstranění lavičky stabilní zabetonované</t>
  </si>
  <si>
    <t>966006221.1</t>
  </si>
  <si>
    <t>Odstranění trubkového klepadla koberců + jeho renovace (očištění, nátěr RAL 3004) a jeho znovuosazení</t>
  </si>
  <si>
    <t>966006251.1</t>
  </si>
  <si>
    <t>Odstranění stávajících sloupků s řetízky a jejich znovuosazení po dokončení stavby.</t>
  </si>
  <si>
    <t>966006251.2</t>
  </si>
  <si>
    <t>Odstranění zabetonovaného ocelového sloupku vč.odvozu na skládku a likvidace</t>
  </si>
  <si>
    <t>SO 300 - Přípojka dešťové kanalizace</t>
  </si>
  <si>
    <t xml:space="preserve">      18 - Zemní práce - povrchové úpravy terénu</t>
  </si>
  <si>
    <t xml:space="preserve">    4 - Vodorovné konstrukce</t>
  </si>
  <si>
    <t xml:space="preserve">      45 - Vodorovné podkladní a vedlejší konstrukce inž. staveb</t>
  </si>
  <si>
    <t>132202511</t>
  </si>
  <si>
    <t>Hloubení rýh š do 600 mm pod kolejí v hornině tř. 3</t>
  </si>
  <si>
    <t>(36,9+18,75+6+2,5)*0,6*1</t>
  </si>
  <si>
    <t>132202519</t>
  </si>
  <si>
    <t>Příplatek u hloubení rýh š do 600 mm pod kolejí v hornině tř. 3 za lepivost</t>
  </si>
  <si>
    <t>38,49/2</t>
  </si>
  <si>
    <t>Vodorovné přemístění do 7000 m výkopku/sypaniny z horniny tř. 1 až 4</t>
  </si>
  <si>
    <t>38,49*1,8</t>
  </si>
  <si>
    <t>175101101</t>
  </si>
  <si>
    <t>Obsypání potrubí bez prohození sypaniny z hornin tř. 1 až 4 uloženým do 3 m od kraje výkopu</t>
  </si>
  <si>
    <t>38,49-3,149</t>
  </si>
  <si>
    <t>583312000</t>
  </si>
  <si>
    <t>kamenivo těžené zásypový materiál</t>
  </si>
  <si>
    <t>181301102</t>
  </si>
  <si>
    <t>Rozprostření ornice tl vrstvy do 150 mm pl do 500 m2 v rovině nebo ve svahu do 1:5</t>
  </si>
  <si>
    <t>24*1,5</t>
  </si>
  <si>
    <t>180404111</t>
  </si>
  <si>
    <t>Založení hřišťového trávníku výsevem na vrstvě ornice</t>
  </si>
  <si>
    <t>005724100</t>
  </si>
  <si>
    <t>osivo směs travní parková</t>
  </si>
  <si>
    <t>452311121</t>
  </si>
  <si>
    <t>Podkladní desky z betonu prostého tř. C 8/10 otevřený výkop</t>
  </si>
  <si>
    <t>452386111</t>
  </si>
  <si>
    <t>Vyrovnávací prstence z betonu prostého tř. B 7,5 v do 100 mm</t>
  </si>
  <si>
    <t>871365211</t>
  </si>
  <si>
    <t>Kanalizační potrubí z tvrdého PVC-systém KG tuhost třídy SN4 DN250</t>
  </si>
  <si>
    <t>36,9+18,75+6+2,5</t>
  </si>
  <si>
    <t>894221116</t>
  </si>
  <si>
    <t>Šachty kanalizační z betonu V4 B tř. 20 na stokách kruhových DN 1000 dno beton tř. C 25/30</t>
  </si>
  <si>
    <t>899102111</t>
  </si>
  <si>
    <t>Osazení poklopů litinových nebo ocelových včetně rámů hmotnosti nad 50 do 100 kg</t>
  </si>
  <si>
    <t>286617600</t>
  </si>
  <si>
    <t>poklop + rám litinový 315/10t</t>
  </si>
  <si>
    <t>899000001</t>
  </si>
  <si>
    <t>Napojení přípojky dešťové kanalizace do kanalizačního řádu - do šachty Vaku</t>
  </si>
  <si>
    <t>460030011</t>
  </si>
  <si>
    <t>Sejmutí drnu jakékoliv tloušťky</t>
  </si>
  <si>
    <t>23*0,15</t>
  </si>
  <si>
    <t>Průzkumné práce - kopaná sonda pro ověření uložení horkovodu</t>
  </si>
  <si>
    <t>kompl</t>
  </si>
  <si>
    <t>1) Krycí list rozpočtu</t>
  </si>
  <si>
    <t>2) Rekapitulace rozpočtu</t>
  </si>
  <si>
    <t>3) Rozpočet</t>
  </si>
  <si>
    <t>Rekapitulace stavby</t>
  </si>
  <si>
    <t>Statutární město Pardubice, MO Pardubice 1</t>
  </si>
</sst>
</file>

<file path=xl/styles.xml><?xml version="1.0" encoding="utf-8"?>
<styleSheet xmlns="http://schemas.openxmlformats.org/spreadsheetml/2006/main">
  <numFmts count="5">
    <numFmt numFmtId="164" formatCode="#,##0.00;\-#,##0.00"/>
    <numFmt numFmtId="165" formatCode="0.00%;\-0.00%"/>
    <numFmt numFmtId="166" formatCode="dd\.mm\.yyyy"/>
    <numFmt numFmtId="167" formatCode="#,##0.00000;\-#,##0.00000"/>
    <numFmt numFmtId="168" formatCode="#,##0.000;\-#,##0.000"/>
  </numFmts>
  <fonts count="25">
    <font>
      <sz val="8"/>
      <name val="Trebuchet MS"/>
      <charset val="238"/>
    </font>
    <font>
      <sz val="10"/>
      <color indexed="16"/>
      <name val="Trebuchet MS"/>
      <charset val="238"/>
    </font>
    <font>
      <sz val="8"/>
      <color indexed="48"/>
      <name val="Trebuchet MS"/>
      <charset val="238"/>
    </font>
    <font>
      <b/>
      <sz val="16"/>
      <name val="Trebuchet MS"/>
      <charset val="238"/>
    </font>
    <font>
      <sz val="9"/>
      <color indexed="55"/>
      <name val="Trebuchet MS"/>
      <charset val="238"/>
    </font>
    <font>
      <sz val="9"/>
      <name val="Trebuchet MS"/>
      <charset val="238"/>
    </font>
    <font>
      <b/>
      <sz val="12"/>
      <name val="Trebuchet MS"/>
      <charset val="238"/>
    </font>
    <font>
      <sz val="10"/>
      <color indexed="63"/>
      <name val="Trebuchet MS"/>
      <charset val="238"/>
    </font>
    <font>
      <sz val="10"/>
      <name val="Trebuchet MS"/>
      <charset val="238"/>
    </font>
    <font>
      <b/>
      <sz val="10"/>
      <name val="Trebuchet MS"/>
      <charset val="238"/>
    </font>
    <font>
      <sz val="8"/>
      <color indexed="55"/>
      <name val="Trebuchet MS"/>
      <charset val="238"/>
    </font>
    <font>
      <b/>
      <sz val="10"/>
      <color indexed="63"/>
      <name val="Trebuchet MS"/>
      <charset val="238"/>
    </font>
    <font>
      <sz val="10"/>
      <color indexed="55"/>
      <name val="Trebuchet MS"/>
      <charset val="238"/>
    </font>
    <font>
      <b/>
      <sz val="12"/>
      <color indexed="16"/>
      <name val="Trebuchet MS"/>
      <charset val="238"/>
    </font>
    <font>
      <sz val="12"/>
      <name val="Trebuchet MS"/>
      <charset val="238"/>
    </font>
    <font>
      <sz val="10"/>
      <color indexed="56"/>
      <name val="Trebuchet MS"/>
      <charset val="238"/>
    </font>
    <font>
      <sz val="12"/>
      <color indexed="56"/>
      <name val="Trebuchet MS"/>
      <charset val="238"/>
    </font>
    <font>
      <sz val="8"/>
      <color indexed="56"/>
      <name val="Trebuchet MS"/>
      <charset val="238"/>
    </font>
    <font>
      <sz val="8"/>
      <color indexed="16"/>
      <name val="Trebuchet MS"/>
      <charset val="238"/>
    </font>
    <font>
      <b/>
      <sz val="8"/>
      <name val="Trebuchet MS"/>
      <charset val="238"/>
    </font>
    <font>
      <sz val="8"/>
      <color indexed="63"/>
      <name val="Trebuchet MS"/>
      <charset val="238"/>
    </font>
    <font>
      <i/>
      <sz val="8"/>
      <color indexed="12"/>
      <name val="Trebuchet MS"/>
      <charset val="238"/>
    </font>
    <font>
      <i/>
      <sz val="7"/>
      <color indexed="55"/>
      <name val="Trebuchet MS"/>
      <charset val="238"/>
    </font>
    <font>
      <u/>
      <sz val="8"/>
      <color indexed="12"/>
      <name val="Trebuchet MS"/>
      <charset val="238"/>
    </font>
    <font>
      <u/>
      <sz val="10"/>
      <color indexed="12"/>
      <name val="Trebuchet MS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55"/>
      </left>
      <right/>
      <top style="hair">
        <color indexed="55"/>
      </top>
      <bottom/>
      <diagonal/>
    </border>
    <border>
      <left/>
      <right/>
      <top style="hair">
        <color indexed="55"/>
      </top>
      <bottom/>
      <diagonal/>
    </border>
    <border>
      <left/>
      <right style="hair">
        <color indexed="55"/>
      </right>
      <top style="hair">
        <color indexed="55"/>
      </top>
      <bottom/>
      <diagonal/>
    </border>
    <border>
      <left style="hair">
        <color indexed="55"/>
      </left>
      <right/>
      <top/>
      <bottom/>
      <diagonal/>
    </border>
    <border>
      <left/>
      <right style="hair">
        <color indexed="55"/>
      </right>
      <top/>
      <bottom/>
      <diagonal/>
    </border>
    <border>
      <left style="hair">
        <color indexed="55"/>
      </left>
      <right/>
      <top/>
      <bottom style="hair">
        <color indexed="55"/>
      </bottom>
      <diagonal/>
    </border>
    <border>
      <left/>
      <right/>
      <top/>
      <bottom style="hair">
        <color indexed="55"/>
      </bottom>
      <diagonal/>
    </border>
    <border>
      <left/>
      <right style="hair">
        <color indexed="55"/>
      </right>
      <top/>
      <bottom style="hair">
        <color indexed="55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55"/>
      </left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/>
      <bottom/>
      <diagonal/>
    </border>
    <border>
      <left style="hair">
        <color indexed="55"/>
      </left>
      <right style="hair">
        <color indexed="55"/>
      </right>
      <top/>
      <bottom style="hair">
        <color indexed="55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 applyAlignment="0">
      <alignment vertical="top" wrapText="1"/>
      <protection locked="0"/>
    </xf>
    <xf numFmtId="0" fontId="23" fillId="0" borderId="0" applyNumberFormat="0" applyFill="0" applyBorder="0" applyAlignment="0" applyProtection="0">
      <alignment vertical="top"/>
      <protection locked="0"/>
    </xf>
  </cellStyleXfs>
  <cellXfs count="159">
    <xf numFmtId="0" fontId="0" fillId="0" borderId="0" xfId="0" applyAlignment="1">
      <alignment vertical="top"/>
      <protection locked="0"/>
    </xf>
    <xf numFmtId="0" fontId="0" fillId="0" borderId="0" xfId="0" applyFont="1" applyAlignment="1">
      <alignment horizontal="left" vertical="top"/>
      <protection locked="0"/>
    </xf>
    <xf numFmtId="0" fontId="0" fillId="0" borderId="0" xfId="0" applyAlignment="1">
      <alignment horizontal="left" vertical="top"/>
      <protection locked="0"/>
    </xf>
    <xf numFmtId="0" fontId="0" fillId="2" borderId="0" xfId="0" applyFill="1" applyAlignment="1">
      <alignment horizontal="left" vertical="top"/>
      <protection locked="0"/>
    </xf>
    <xf numFmtId="0" fontId="0" fillId="2" borderId="0" xfId="0" applyFont="1" applyFill="1" applyAlignment="1">
      <alignment horizontal="left" vertical="top"/>
      <protection locked="0"/>
    </xf>
    <xf numFmtId="0" fontId="0" fillId="0" borderId="0" xfId="0" applyFont="1" applyAlignment="1">
      <alignment horizontal="left" vertical="center"/>
      <protection locked="0"/>
    </xf>
    <xf numFmtId="0" fontId="0" fillId="0" borderId="1" xfId="0" applyBorder="1" applyAlignment="1">
      <alignment horizontal="left" vertical="top"/>
      <protection locked="0"/>
    </xf>
    <xf numFmtId="0" fontId="0" fillId="0" borderId="2" xfId="0" applyBorder="1" applyAlignment="1">
      <alignment horizontal="left" vertical="top"/>
      <protection locked="0"/>
    </xf>
    <xf numFmtId="0" fontId="0" fillId="0" borderId="3" xfId="0" applyBorder="1" applyAlignment="1">
      <alignment horizontal="left" vertical="top"/>
      <protection locked="0"/>
    </xf>
    <xf numFmtId="0" fontId="0" fillId="0" borderId="4" xfId="0" applyBorder="1" applyAlignment="1">
      <alignment horizontal="left" vertical="top"/>
      <protection locked="0"/>
    </xf>
    <xf numFmtId="0" fontId="0" fillId="0" borderId="5" xfId="0" applyBorder="1" applyAlignment="1">
      <alignment horizontal="left" vertical="top"/>
      <protection locked="0"/>
    </xf>
    <xf numFmtId="0" fontId="2" fillId="0" borderId="0" xfId="0" applyFont="1" applyAlignment="1">
      <alignment horizontal="left" vertical="center"/>
      <protection locked="0"/>
    </xf>
    <xf numFmtId="0" fontId="5" fillId="0" borderId="0" xfId="0" applyFont="1" applyAlignment="1">
      <alignment horizontal="left" vertical="center"/>
      <protection locked="0"/>
    </xf>
    <xf numFmtId="0" fontId="6" fillId="0" borderId="0" xfId="0" applyFont="1" applyAlignment="1">
      <alignment horizontal="left" vertical="top"/>
      <protection locked="0"/>
    </xf>
    <xf numFmtId="0" fontId="4" fillId="0" borderId="0" xfId="0" applyFont="1" applyAlignment="1">
      <alignment horizontal="left" vertical="center"/>
      <protection locked="0"/>
    </xf>
    <xf numFmtId="0" fontId="7" fillId="0" borderId="0" xfId="0" applyFont="1" applyAlignment="1">
      <alignment horizontal="left" vertical="center"/>
      <protection locked="0"/>
    </xf>
    <xf numFmtId="0" fontId="0" fillId="0" borderId="4" xfId="0" applyBorder="1" applyAlignment="1">
      <alignment horizontal="left" vertical="center"/>
      <protection locked="0"/>
    </xf>
    <xf numFmtId="0" fontId="0" fillId="0" borderId="5" xfId="0" applyBorder="1" applyAlignment="1">
      <alignment horizontal="left" vertical="center"/>
      <protection locked="0"/>
    </xf>
    <xf numFmtId="0" fontId="10" fillId="0" borderId="0" xfId="0" applyFont="1" applyAlignment="1">
      <alignment horizontal="left" vertical="center"/>
      <protection locked="0"/>
    </xf>
    <xf numFmtId="0" fontId="0" fillId="3" borderId="0" xfId="0" applyFill="1" applyAlignment="1">
      <alignment horizontal="left" vertical="center"/>
      <protection locked="0"/>
    </xf>
    <xf numFmtId="0" fontId="6" fillId="3" borderId="6" xfId="0" applyFont="1" applyFill="1" applyBorder="1" applyAlignment="1">
      <alignment horizontal="left" vertical="center"/>
      <protection locked="0"/>
    </xf>
    <xf numFmtId="0" fontId="0" fillId="3" borderId="7" xfId="0" applyFill="1" applyBorder="1" applyAlignment="1">
      <alignment horizontal="left" vertical="center"/>
      <protection locked="0"/>
    </xf>
    <xf numFmtId="0" fontId="6" fillId="3" borderId="7" xfId="0" applyFont="1" applyFill="1" applyBorder="1" applyAlignment="1">
      <alignment horizontal="center" vertical="center"/>
      <protection locked="0"/>
    </xf>
    <xf numFmtId="0" fontId="11" fillId="0" borderId="8" xfId="0" applyFont="1" applyBorder="1" applyAlignment="1">
      <alignment horizontal="left" vertical="center"/>
      <protection locked="0"/>
    </xf>
    <xf numFmtId="0" fontId="0" fillId="0" borderId="9" xfId="0" applyBorder="1" applyAlignment="1">
      <alignment horizontal="left" vertical="center"/>
      <protection locked="0"/>
    </xf>
    <xf numFmtId="0" fontId="0" fillId="0" borderId="10" xfId="0" applyBorder="1" applyAlignment="1">
      <alignment horizontal="left" vertical="center"/>
      <protection locked="0"/>
    </xf>
    <xf numFmtId="0" fontId="0" fillId="0" borderId="11" xfId="0" applyBorder="1" applyAlignment="1">
      <alignment horizontal="left" vertical="top"/>
      <protection locked="0"/>
    </xf>
    <xf numFmtId="0" fontId="0" fillId="0" borderId="12" xfId="0" applyBorder="1" applyAlignment="1">
      <alignment horizontal="left" vertical="top"/>
      <protection locked="0"/>
    </xf>
    <xf numFmtId="0" fontId="12" fillId="0" borderId="13" xfId="0" applyFont="1" applyBorder="1" applyAlignment="1">
      <alignment horizontal="left" vertical="center"/>
      <protection locked="0"/>
    </xf>
    <xf numFmtId="0" fontId="0" fillId="0" borderId="14" xfId="0" applyBorder="1" applyAlignment="1">
      <alignment horizontal="left" vertical="center"/>
      <protection locked="0"/>
    </xf>
    <xf numFmtId="0" fontId="12" fillId="0" borderId="14" xfId="0" applyFont="1" applyBorder="1" applyAlignment="1">
      <alignment horizontal="left" vertical="center"/>
      <protection locked="0"/>
    </xf>
    <xf numFmtId="0" fontId="0" fillId="0" borderId="15" xfId="0" applyBorder="1" applyAlignment="1">
      <alignment horizontal="left" vertical="center"/>
      <protection locked="0"/>
    </xf>
    <xf numFmtId="0" fontId="0" fillId="0" borderId="16" xfId="0" applyBorder="1" applyAlignment="1">
      <alignment horizontal="left" vertical="center"/>
      <protection locked="0"/>
    </xf>
    <xf numFmtId="0" fontId="0" fillId="0" borderId="17" xfId="0" applyBorder="1" applyAlignment="1">
      <alignment horizontal="left" vertical="center"/>
      <protection locked="0"/>
    </xf>
    <xf numFmtId="0" fontId="0" fillId="0" borderId="18" xfId="0" applyBorder="1" applyAlignment="1">
      <alignment horizontal="left" vertical="center"/>
      <protection locked="0"/>
    </xf>
    <xf numFmtId="0" fontId="0" fillId="0" borderId="1" xfId="0" applyBorder="1" applyAlignment="1">
      <alignment horizontal="left" vertical="center"/>
      <protection locked="0"/>
    </xf>
    <xf numFmtId="0" fontId="0" fillId="0" borderId="2" xfId="0" applyBorder="1" applyAlignment="1">
      <alignment horizontal="left" vertical="center"/>
      <protection locked="0"/>
    </xf>
    <xf numFmtId="0" fontId="0" fillId="0" borderId="3" xfId="0" applyBorder="1" applyAlignment="1">
      <alignment horizontal="left" vertical="center"/>
      <protection locked="0"/>
    </xf>
    <xf numFmtId="0" fontId="6" fillId="0" borderId="0" xfId="0" applyFont="1" applyAlignment="1">
      <alignment horizontal="left" vertical="center"/>
      <protection locked="0"/>
    </xf>
    <xf numFmtId="0" fontId="0" fillId="0" borderId="11" xfId="0" applyBorder="1" applyAlignment="1">
      <alignment horizontal="left" vertical="center"/>
      <protection locked="0"/>
    </xf>
    <xf numFmtId="0" fontId="0" fillId="0" borderId="12" xfId="0" applyBorder="1" applyAlignment="1">
      <alignment horizontal="left" vertical="center"/>
      <protection locked="0"/>
    </xf>
    <xf numFmtId="0" fontId="4" fillId="0" borderId="19" xfId="0" applyFont="1" applyBorder="1" applyAlignment="1">
      <alignment horizontal="center" vertical="center" wrapText="1"/>
      <protection locked="0"/>
    </xf>
    <xf numFmtId="0" fontId="4" fillId="0" borderId="20" xfId="0" applyFont="1" applyBorder="1" applyAlignment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 wrapText="1"/>
      <protection locked="0"/>
    </xf>
    <xf numFmtId="0" fontId="0" fillId="0" borderId="8" xfId="0" applyBorder="1" applyAlignment="1">
      <alignment horizontal="left" vertical="center"/>
      <protection locked="0"/>
    </xf>
    <xf numFmtId="0" fontId="13" fillId="0" borderId="0" xfId="0" applyFont="1" applyAlignment="1">
      <alignment horizontal="left" vertical="center"/>
      <protection locked="0"/>
    </xf>
    <xf numFmtId="0" fontId="14" fillId="0" borderId="0" xfId="0" applyFont="1" applyAlignment="1">
      <alignment horizontal="left" vertical="center"/>
      <protection locked="0"/>
    </xf>
    <xf numFmtId="0" fontId="15" fillId="0" borderId="0" xfId="0" applyFont="1" applyAlignment="1">
      <alignment horizontal="left" vertical="center"/>
      <protection locked="0"/>
    </xf>
    <xf numFmtId="164" fontId="0" fillId="0" borderId="0" xfId="0" applyNumberFormat="1" applyFont="1" applyAlignment="1">
      <alignment horizontal="right" vertical="center"/>
      <protection locked="0"/>
    </xf>
    <xf numFmtId="0" fontId="13" fillId="3" borderId="0" xfId="0" applyFont="1" applyFill="1" applyAlignment="1">
      <alignment horizontal="left" vertical="center"/>
      <protection locked="0"/>
    </xf>
    <xf numFmtId="0" fontId="8" fillId="0" borderId="0" xfId="0" applyFont="1" applyAlignment="1">
      <alignment horizontal="left" vertical="center"/>
      <protection locked="0"/>
    </xf>
    <xf numFmtId="0" fontId="9" fillId="0" borderId="0" xfId="0" applyFont="1" applyAlignment="1">
      <alignment horizontal="left" vertical="center"/>
      <protection locked="0"/>
    </xf>
    <xf numFmtId="165" fontId="10" fillId="0" borderId="0" xfId="0" applyNumberFormat="1" applyFont="1" applyAlignment="1">
      <alignment horizontal="right" vertical="center"/>
      <protection locked="0"/>
    </xf>
    <xf numFmtId="0" fontId="10" fillId="0" borderId="0" xfId="0" applyFont="1" applyAlignment="1">
      <alignment horizontal="right" vertical="center"/>
      <protection locked="0"/>
    </xf>
    <xf numFmtId="0" fontId="6" fillId="3" borderId="7" xfId="0" applyFont="1" applyFill="1" applyBorder="1" applyAlignment="1">
      <alignment horizontal="right" vertical="center"/>
      <protection locked="0"/>
    </xf>
    <xf numFmtId="0" fontId="16" fillId="0" borderId="4" xfId="0" applyFont="1" applyBorder="1" applyAlignment="1">
      <alignment horizontal="left" vertical="center"/>
      <protection locked="0"/>
    </xf>
    <xf numFmtId="0" fontId="16" fillId="0" borderId="0" xfId="0" applyFont="1" applyAlignment="1">
      <alignment horizontal="left" vertical="center"/>
      <protection locked="0"/>
    </xf>
    <xf numFmtId="0" fontId="16" fillId="0" borderId="5" xfId="0" applyFont="1" applyBorder="1" applyAlignment="1">
      <alignment horizontal="left" vertical="center"/>
      <protection locked="0"/>
    </xf>
    <xf numFmtId="0" fontId="15" fillId="0" borderId="4" xfId="0" applyFont="1" applyBorder="1" applyAlignment="1">
      <alignment horizontal="left" vertical="center"/>
      <protection locked="0"/>
    </xf>
    <xf numFmtId="0" fontId="15" fillId="0" borderId="5" xfId="0" applyFont="1" applyBorder="1" applyAlignment="1">
      <alignment horizontal="left" vertical="center"/>
      <protection locked="0"/>
    </xf>
    <xf numFmtId="0" fontId="0" fillId="0" borderId="22" xfId="0" applyBorder="1" applyAlignment="1">
      <alignment horizontal="left" vertical="center"/>
      <protection locked="0"/>
    </xf>
    <xf numFmtId="0" fontId="4" fillId="0" borderId="22" xfId="0" applyFont="1" applyBorder="1" applyAlignment="1">
      <alignment horizontal="center" vertical="center"/>
      <protection locked="0"/>
    </xf>
    <xf numFmtId="0" fontId="0" fillId="0" borderId="23" xfId="0" applyBorder="1" applyAlignment="1">
      <alignment horizontal="left" vertical="center"/>
      <protection locked="0"/>
    </xf>
    <xf numFmtId="0" fontId="12" fillId="0" borderId="23" xfId="0" applyFont="1" applyBorder="1" applyAlignment="1">
      <alignment horizontal="center" vertical="center"/>
      <protection locked="0"/>
    </xf>
    <xf numFmtId="0" fontId="0" fillId="0" borderId="24" xfId="0" applyBorder="1" applyAlignment="1">
      <alignment horizontal="left" vertical="center"/>
      <protection locked="0"/>
    </xf>
    <xf numFmtId="0" fontId="12" fillId="0" borderId="24" xfId="0" applyFont="1" applyBorder="1" applyAlignment="1">
      <alignment horizontal="center" vertical="center"/>
      <protection locked="0"/>
    </xf>
    <xf numFmtId="0" fontId="0" fillId="0" borderId="0" xfId="0" applyFont="1" applyAlignment="1">
      <alignment horizontal="center" vertical="center" wrapText="1"/>
      <protection locked="0"/>
    </xf>
    <xf numFmtId="0" fontId="0" fillId="0" borderId="4" xfId="0" applyBorder="1" applyAlignment="1">
      <alignment horizontal="center" vertical="center" wrapText="1"/>
      <protection locked="0"/>
    </xf>
    <xf numFmtId="0" fontId="5" fillId="3" borderId="19" xfId="0" applyFont="1" applyFill="1" applyBorder="1" applyAlignment="1">
      <alignment horizontal="center" vertical="center" wrapText="1"/>
      <protection locked="0"/>
    </xf>
    <xf numFmtId="0" fontId="5" fillId="3" borderId="20" xfId="0" applyFont="1" applyFill="1" applyBorder="1" applyAlignment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  <protection locked="0"/>
    </xf>
    <xf numFmtId="167" fontId="18" fillId="0" borderId="9" xfId="0" applyNumberFormat="1" applyFont="1" applyBorder="1" applyAlignment="1">
      <alignment horizontal="right"/>
      <protection locked="0"/>
    </xf>
    <xf numFmtId="167" fontId="18" fillId="0" borderId="10" xfId="0" applyNumberFormat="1" applyFont="1" applyBorder="1" applyAlignment="1">
      <alignment horizontal="right"/>
      <protection locked="0"/>
    </xf>
    <xf numFmtId="164" fontId="19" fillId="0" borderId="0" xfId="0" applyNumberFormat="1" applyFont="1" applyAlignment="1">
      <alignment horizontal="right" vertical="center"/>
      <protection locked="0"/>
    </xf>
    <xf numFmtId="0" fontId="0" fillId="0" borderId="0" xfId="0" applyFont="1" applyAlignment="1">
      <alignment horizontal="left"/>
      <protection locked="0"/>
    </xf>
    <xf numFmtId="0" fontId="17" fillId="0" borderId="4" xfId="0" applyFont="1" applyBorder="1" applyAlignment="1">
      <alignment horizontal="left"/>
      <protection locked="0"/>
    </xf>
    <xf numFmtId="0" fontId="16" fillId="0" borderId="0" xfId="0" applyFont="1" applyAlignment="1">
      <alignment horizontal="left"/>
      <protection locked="0"/>
    </xf>
    <xf numFmtId="0" fontId="17" fillId="0" borderId="0" xfId="0" applyFont="1" applyAlignment="1">
      <alignment horizontal="left"/>
      <protection locked="0"/>
    </xf>
    <xf numFmtId="0" fontId="17" fillId="0" borderId="5" xfId="0" applyFont="1" applyBorder="1" applyAlignment="1">
      <alignment horizontal="left"/>
      <protection locked="0"/>
    </xf>
    <xf numFmtId="0" fontId="17" fillId="0" borderId="11" xfId="0" applyFont="1" applyBorder="1" applyAlignment="1">
      <alignment horizontal="left"/>
      <protection locked="0"/>
    </xf>
    <xf numFmtId="167" fontId="17" fillId="0" borderId="0" xfId="0" applyNumberFormat="1" applyFont="1" applyAlignment="1">
      <alignment horizontal="right"/>
      <protection locked="0"/>
    </xf>
    <xf numFmtId="167" fontId="17" fillId="0" borderId="12" xfId="0" applyNumberFormat="1" applyFont="1" applyBorder="1" applyAlignment="1">
      <alignment horizontal="right"/>
      <protection locked="0"/>
    </xf>
    <xf numFmtId="164" fontId="17" fillId="0" borderId="0" xfId="0" applyNumberFormat="1" applyFont="1" applyAlignment="1">
      <alignment horizontal="right" vertical="center"/>
      <protection locked="0"/>
    </xf>
    <xf numFmtId="0" fontId="15" fillId="0" borderId="0" xfId="0" applyFont="1" applyAlignment="1">
      <alignment horizontal="left"/>
      <protection locked="0"/>
    </xf>
    <xf numFmtId="0" fontId="0" fillId="0" borderId="22" xfId="0" applyFont="1" applyBorder="1" applyAlignment="1">
      <alignment horizontal="center" vertical="center"/>
      <protection locked="0"/>
    </xf>
    <xf numFmtId="49" fontId="0" fillId="0" borderId="22" xfId="0" applyNumberFormat="1" applyFont="1" applyBorder="1" applyAlignment="1">
      <alignment horizontal="left" vertical="center" wrapText="1"/>
      <protection locked="0"/>
    </xf>
    <xf numFmtId="0" fontId="0" fillId="0" borderId="22" xfId="0" applyFont="1" applyBorder="1" applyAlignment="1">
      <alignment horizontal="center" vertical="center" wrapText="1"/>
      <protection locked="0"/>
    </xf>
    <xf numFmtId="168" fontId="0" fillId="0" borderId="22" xfId="0" applyNumberFormat="1" applyFont="1" applyBorder="1" applyAlignment="1">
      <alignment horizontal="right" vertical="center"/>
      <protection locked="0"/>
    </xf>
    <xf numFmtId="0" fontId="10" fillId="4" borderId="22" xfId="0" applyFont="1" applyFill="1" applyBorder="1" applyAlignment="1">
      <alignment horizontal="left" vertical="center"/>
      <protection locked="0"/>
    </xf>
    <xf numFmtId="0" fontId="10" fillId="0" borderId="0" xfId="0" applyFont="1" applyAlignment="1">
      <alignment horizontal="center" vertical="center"/>
      <protection locked="0"/>
    </xf>
    <xf numFmtId="167" fontId="10" fillId="0" borderId="0" xfId="0" applyNumberFormat="1" applyFont="1" applyAlignment="1">
      <alignment horizontal="right" vertical="center"/>
      <protection locked="0"/>
    </xf>
    <xf numFmtId="167" fontId="10" fillId="0" borderId="12" xfId="0" applyNumberFormat="1" applyFont="1" applyBorder="1" applyAlignment="1">
      <alignment horizontal="right" vertical="center"/>
      <protection locked="0"/>
    </xf>
    <xf numFmtId="0" fontId="20" fillId="0" borderId="4" xfId="0" applyFont="1" applyBorder="1" applyAlignment="1">
      <alignment horizontal="left" vertical="center"/>
      <protection locked="0"/>
    </xf>
    <xf numFmtId="0" fontId="20" fillId="0" borderId="0" xfId="0" applyFont="1" applyAlignment="1">
      <alignment horizontal="left" vertical="center"/>
      <protection locked="0"/>
    </xf>
    <xf numFmtId="168" fontId="20" fillId="0" borderId="0" xfId="0" applyNumberFormat="1" applyFont="1" applyAlignment="1">
      <alignment horizontal="right" vertical="center"/>
      <protection locked="0"/>
    </xf>
    <xf numFmtId="0" fontId="20" fillId="0" borderId="5" xfId="0" applyFont="1" applyBorder="1" applyAlignment="1">
      <alignment horizontal="left" vertical="center"/>
      <protection locked="0"/>
    </xf>
    <xf numFmtId="0" fontId="20" fillId="0" borderId="11" xfId="0" applyFont="1" applyBorder="1" applyAlignment="1">
      <alignment horizontal="left" vertical="center"/>
      <protection locked="0"/>
    </xf>
    <xf numFmtId="0" fontId="20" fillId="0" borderId="12" xfId="0" applyFont="1" applyBorder="1" applyAlignment="1">
      <alignment horizontal="left" vertical="center"/>
      <protection locked="0"/>
    </xf>
    <xf numFmtId="0" fontId="21" fillId="0" borderId="22" xfId="0" applyFont="1" applyBorder="1" applyAlignment="1">
      <alignment horizontal="center" vertical="center"/>
      <protection locked="0"/>
    </xf>
    <xf numFmtId="49" fontId="21" fillId="0" borderId="22" xfId="0" applyNumberFormat="1" applyFont="1" applyBorder="1" applyAlignment="1">
      <alignment horizontal="left" vertical="center" wrapText="1"/>
      <protection locked="0"/>
    </xf>
    <xf numFmtId="0" fontId="21" fillId="0" borderId="22" xfId="0" applyFont="1" applyBorder="1" applyAlignment="1">
      <alignment horizontal="center" vertical="center" wrapText="1"/>
      <protection locked="0"/>
    </xf>
    <xf numFmtId="168" fontId="21" fillId="0" borderId="22" xfId="0" applyNumberFormat="1" applyFont="1" applyBorder="1" applyAlignment="1">
      <alignment horizontal="right" vertical="center"/>
      <protection locked="0"/>
    </xf>
    <xf numFmtId="0" fontId="0" fillId="4" borderId="22" xfId="0" applyFont="1" applyFill="1" applyBorder="1" applyAlignment="1">
      <alignment horizontal="center" vertical="center"/>
      <protection locked="0"/>
    </xf>
    <xf numFmtId="49" fontId="0" fillId="4" borderId="22" xfId="0" applyNumberFormat="1" applyFont="1" applyFill="1" applyBorder="1" applyAlignment="1">
      <alignment horizontal="left" vertical="center" wrapText="1"/>
      <protection locked="0"/>
    </xf>
    <xf numFmtId="0" fontId="0" fillId="4" borderId="22" xfId="0" applyFont="1" applyFill="1" applyBorder="1" applyAlignment="1">
      <alignment horizontal="center" vertical="center" wrapText="1"/>
      <protection locked="0"/>
    </xf>
    <xf numFmtId="168" fontId="0" fillId="4" borderId="22" xfId="0" applyNumberFormat="1" applyFont="1" applyFill="1" applyBorder="1" applyAlignment="1">
      <alignment horizontal="right" vertical="center"/>
      <protection locked="0"/>
    </xf>
    <xf numFmtId="0" fontId="10" fillId="4" borderId="22" xfId="0" applyFont="1" applyFill="1" applyBorder="1" applyAlignment="1">
      <alignment horizontal="center" vertical="center"/>
      <protection locked="0"/>
    </xf>
    <xf numFmtId="0" fontId="8" fillId="2" borderId="0" xfId="0" applyFont="1" applyFill="1" applyAlignment="1" applyProtection="1">
      <alignment horizontal="left" vertical="center"/>
    </xf>
    <xf numFmtId="0" fontId="1" fillId="2" borderId="0" xfId="0" applyFont="1" applyFill="1" applyAlignment="1" applyProtection="1">
      <alignment horizontal="left" vertical="center"/>
    </xf>
    <xf numFmtId="0" fontId="24" fillId="2" borderId="0" xfId="1" applyFont="1" applyFill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top"/>
    </xf>
    <xf numFmtId="164" fontId="15" fillId="0" borderId="0" xfId="0" applyNumberFormat="1" applyFont="1" applyAlignment="1">
      <alignment horizontal="right"/>
      <protection locked="0"/>
    </xf>
    <xf numFmtId="0" fontId="17" fillId="0" borderId="0" xfId="0" applyFont="1" applyAlignment="1">
      <alignment horizontal="left"/>
      <protection locked="0"/>
    </xf>
    <xf numFmtId="0" fontId="24" fillId="2" borderId="0" xfId="1" applyFont="1" applyFill="1" applyAlignment="1" applyProtection="1">
      <alignment horizontal="center" vertical="center"/>
    </xf>
    <xf numFmtId="0" fontId="2" fillId="3" borderId="0" xfId="0" applyFont="1" applyFill="1" applyAlignment="1">
      <alignment horizontal="center" vertical="center"/>
      <protection locked="0"/>
    </xf>
    <xf numFmtId="0" fontId="0" fillId="0" borderId="0" xfId="0" applyFont="1" applyAlignment="1">
      <alignment horizontal="left" vertical="top"/>
      <protection locked="0"/>
    </xf>
    <xf numFmtId="164" fontId="16" fillId="0" borderId="0" xfId="0" applyNumberFormat="1" applyFont="1" applyAlignment="1">
      <alignment horizontal="right"/>
      <protection locked="0"/>
    </xf>
    <xf numFmtId="164" fontId="13" fillId="0" borderId="0" xfId="0" applyNumberFormat="1" applyFont="1" applyAlignment="1">
      <alignment horizontal="right"/>
      <protection locked="0"/>
    </xf>
    <xf numFmtId="0" fontId="0" fillId="0" borderId="0" xfId="0" applyFont="1" applyAlignment="1">
      <alignment horizontal="left" vertical="center"/>
      <protection locked="0"/>
    </xf>
    <xf numFmtId="164" fontId="0" fillId="4" borderId="22" xfId="0" applyNumberFormat="1" applyFont="1" applyFill="1" applyBorder="1" applyAlignment="1">
      <alignment horizontal="right" vertical="center"/>
      <protection locked="0"/>
    </xf>
    <xf numFmtId="0" fontId="0" fillId="0" borderId="22" xfId="0" applyBorder="1" applyAlignment="1">
      <alignment horizontal="left" vertical="center"/>
      <protection locked="0"/>
    </xf>
    <xf numFmtId="164" fontId="0" fillId="0" borderId="22" xfId="0" applyNumberFormat="1" applyFont="1" applyBorder="1" applyAlignment="1">
      <alignment horizontal="right" vertical="center"/>
      <protection locked="0"/>
    </xf>
    <xf numFmtId="0" fontId="0" fillId="0" borderId="22" xfId="0" applyFont="1" applyBorder="1" applyAlignment="1">
      <alignment horizontal="left" vertical="center" wrapText="1"/>
      <protection locked="0"/>
    </xf>
    <xf numFmtId="0" fontId="0" fillId="4" borderId="22" xfId="0" applyFont="1" applyFill="1" applyBorder="1" applyAlignment="1">
      <alignment horizontal="left" vertical="center" wrapText="1"/>
      <protection locked="0"/>
    </xf>
    <xf numFmtId="0" fontId="0" fillId="4" borderId="22" xfId="0" applyFill="1" applyBorder="1" applyAlignment="1">
      <alignment horizontal="left" vertical="center"/>
      <protection locked="0"/>
    </xf>
    <xf numFmtId="0" fontId="20" fillId="0" borderId="0" xfId="0" applyFont="1" applyAlignment="1">
      <alignment horizontal="left" vertical="center" wrapText="1"/>
      <protection locked="0"/>
    </xf>
    <xf numFmtId="0" fontId="20" fillId="0" borderId="0" xfId="0" applyFont="1" applyAlignment="1">
      <alignment horizontal="left" vertical="center"/>
      <protection locked="0"/>
    </xf>
    <xf numFmtId="0" fontId="21" fillId="0" borderId="22" xfId="0" applyFont="1" applyBorder="1" applyAlignment="1">
      <alignment horizontal="left" vertical="center" wrapText="1"/>
      <protection locked="0"/>
    </xf>
    <xf numFmtId="0" fontId="21" fillId="0" borderId="22" xfId="0" applyFont="1" applyBorder="1" applyAlignment="1">
      <alignment horizontal="left" vertical="center"/>
      <protection locked="0"/>
    </xf>
    <xf numFmtId="164" fontId="21" fillId="4" borderId="22" xfId="0" applyNumberFormat="1" applyFont="1" applyFill="1" applyBorder="1" applyAlignment="1">
      <alignment horizontal="right" vertical="center"/>
      <protection locked="0"/>
    </xf>
    <xf numFmtId="164" fontId="21" fillId="0" borderId="22" xfId="0" applyNumberFormat="1" applyFont="1" applyBorder="1" applyAlignment="1">
      <alignment horizontal="right" vertical="center"/>
      <protection locked="0"/>
    </xf>
    <xf numFmtId="0" fontId="22" fillId="0" borderId="0" xfId="0" applyFont="1" applyAlignment="1">
      <alignment horizontal="left" vertical="top" wrapText="1"/>
      <protection locked="0"/>
    </xf>
    <xf numFmtId="0" fontId="5" fillId="0" borderId="0" xfId="0" applyFont="1" applyAlignment="1">
      <alignment horizontal="left" vertical="center"/>
      <protection locked="0"/>
    </xf>
    <xf numFmtId="0" fontId="5" fillId="3" borderId="20" xfId="0" applyFont="1" applyFill="1" applyBorder="1" applyAlignment="1">
      <alignment horizontal="center" vertical="center" wrapText="1"/>
      <protection locked="0"/>
    </xf>
    <xf numFmtId="0" fontId="0" fillId="3" borderId="20" xfId="0" applyFill="1" applyBorder="1" applyAlignment="1">
      <alignment horizontal="center" vertical="center" wrapText="1"/>
      <protection locked="0"/>
    </xf>
    <xf numFmtId="0" fontId="0" fillId="3" borderId="21" xfId="0" applyFill="1" applyBorder="1" applyAlignment="1">
      <alignment horizontal="center" vertical="center" wrapText="1"/>
      <protection locked="0"/>
    </xf>
    <xf numFmtId="164" fontId="15" fillId="4" borderId="0" xfId="0" applyNumberFormat="1" applyFont="1" applyFill="1" applyAlignment="1">
      <alignment horizontal="right" vertical="center"/>
      <protection locked="0"/>
    </xf>
    <xf numFmtId="164" fontId="13" fillId="3" borderId="0" xfId="0" applyNumberFormat="1" applyFont="1" applyFill="1" applyAlignment="1">
      <alignment horizontal="right" vertical="center"/>
      <protection locked="0"/>
    </xf>
    <xf numFmtId="0" fontId="0" fillId="3" borderId="0" xfId="0" applyFill="1" applyAlignment="1">
      <alignment horizontal="left" vertical="center"/>
      <protection locked="0"/>
    </xf>
    <xf numFmtId="0" fontId="3" fillId="0" borderId="0" xfId="0" applyFont="1" applyAlignment="1">
      <alignment horizontal="center" vertical="center"/>
      <protection locked="0"/>
    </xf>
    <xf numFmtId="0" fontId="4" fillId="0" borderId="0" xfId="0" applyFont="1" applyAlignment="1">
      <alignment horizontal="left" vertical="center" wrapText="1"/>
      <protection locked="0"/>
    </xf>
    <xf numFmtId="0" fontId="6" fillId="0" borderId="0" xfId="0" applyFont="1" applyAlignment="1">
      <alignment horizontal="left" vertical="center" wrapText="1"/>
      <protection locked="0"/>
    </xf>
    <xf numFmtId="166" fontId="5" fillId="0" borderId="0" xfId="0" applyNumberFormat="1" applyFont="1" applyAlignment="1">
      <alignment horizontal="left" vertical="top"/>
      <protection locked="0"/>
    </xf>
    <xf numFmtId="0" fontId="15" fillId="4" borderId="0" xfId="0" applyFont="1" applyFill="1" applyAlignment="1">
      <alignment horizontal="left" vertical="center"/>
      <protection locked="0"/>
    </xf>
    <xf numFmtId="164" fontId="16" fillId="0" borderId="0" xfId="0" applyNumberFormat="1" applyFont="1" applyAlignment="1">
      <alignment horizontal="right" vertical="center"/>
      <protection locked="0"/>
    </xf>
    <xf numFmtId="0" fontId="17" fillId="0" borderId="0" xfId="0" applyFont="1" applyAlignment="1">
      <alignment horizontal="left" vertical="center"/>
      <protection locked="0"/>
    </xf>
    <xf numFmtId="164" fontId="13" fillId="0" borderId="0" xfId="0" applyNumberFormat="1" applyFont="1" applyAlignment="1">
      <alignment horizontal="right" vertical="center"/>
      <protection locked="0"/>
    </xf>
    <xf numFmtId="164" fontId="15" fillId="0" borderId="0" xfId="0" applyNumberFormat="1" applyFont="1" applyAlignment="1">
      <alignment horizontal="right" vertical="center"/>
      <protection locked="0"/>
    </xf>
    <xf numFmtId="0" fontId="5" fillId="3" borderId="0" xfId="0" applyFont="1" applyFill="1" applyAlignment="1">
      <alignment horizontal="center" vertical="center"/>
      <protection locked="0"/>
    </xf>
    <xf numFmtId="164" fontId="10" fillId="0" borderId="0" xfId="0" applyNumberFormat="1" applyFont="1" applyAlignment="1">
      <alignment horizontal="right" vertical="center"/>
      <protection locked="0"/>
    </xf>
    <xf numFmtId="164" fontId="6" fillId="3" borderId="7" xfId="0" applyNumberFormat="1" applyFont="1" applyFill="1" applyBorder="1" applyAlignment="1">
      <alignment horizontal="right" vertical="center"/>
      <protection locked="0"/>
    </xf>
    <xf numFmtId="0" fontId="0" fillId="3" borderId="7" xfId="0" applyFill="1" applyBorder="1" applyAlignment="1">
      <alignment horizontal="left" vertical="center"/>
      <protection locked="0"/>
    </xf>
    <xf numFmtId="0" fontId="0" fillId="3" borderId="25" xfId="0" applyFill="1" applyBorder="1" applyAlignment="1">
      <alignment horizontal="left" vertical="center"/>
      <protection locked="0"/>
    </xf>
    <xf numFmtId="164" fontId="8" fillId="0" borderId="0" xfId="0" applyNumberFormat="1" applyFont="1" applyAlignment="1">
      <alignment horizontal="right" vertical="center"/>
      <protection locked="0"/>
    </xf>
    <xf numFmtId="164" fontId="9" fillId="0" borderId="0" xfId="0" applyNumberFormat="1" applyFont="1" applyAlignment="1">
      <alignment horizontal="right" vertical="center"/>
      <protection locked="0"/>
    </xf>
    <xf numFmtId="0" fontId="5" fillId="4" borderId="0" xfId="0" applyFont="1" applyFill="1" applyAlignment="1">
      <alignment horizontal="left" vertical="center"/>
      <protection locked="0"/>
    </xf>
    <xf numFmtId="0" fontId="6" fillId="0" borderId="0" xfId="0" applyFont="1" applyAlignment="1">
      <alignment horizontal="left" vertical="top" wrapText="1"/>
      <protection locked="0"/>
    </xf>
    <xf numFmtId="0" fontId="2" fillId="0" borderId="0" xfId="0" applyFont="1" applyAlignment="1">
      <alignment horizontal="center" vertical="center"/>
      <protection locked="0"/>
    </xf>
    <xf numFmtId="166" fontId="5" fillId="4" borderId="0" xfId="0" applyNumberFormat="1" applyFont="1" applyFill="1" applyAlignment="1">
      <alignment horizontal="left" vertical="top"/>
      <protection locked="0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36061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pro-rozpocty.cz/cs/software-a-data/kros-plus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964B2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pro-rozpocty.cz/cs/software-a-data/kros-plus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8415F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pro-rozpocty.cz/cs/software-a-data/kros-plu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161925</xdr:colOff>
      <xdr:row>1</xdr:row>
      <xdr:rowOff>0</xdr:rowOff>
    </xdr:to>
    <xdr:pic>
      <xdr:nvPicPr>
        <xdr:cNvPr id="2049" name="Picture 1" descr="C:\KROSplusData\System\Temp\rad36061.tmp">
          <a:hlinkClick xmlns:r="http://schemas.openxmlformats.org/officeDocument/2006/relationships" r:id="rId1" tooltip="http://pro-rozpocty.cz/cs/software-a-data/kros-plus/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0" y="0"/>
          <a:ext cx="7334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161925</xdr:colOff>
      <xdr:row>1</xdr:row>
      <xdr:rowOff>0</xdr:rowOff>
    </xdr:to>
    <xdr:pic>
      <xdr:nvPicPr>
        <xdr:cNvPr id="3073" name="Picture 1" descr="C:\KROSplusData\System\Temp\rad964B2.tmp">
          <a:hlinkClick xmlns:r="http://schemas.openxmlformats.org/officeDocument/2006/relationships" r:id="rId1" tooltip="http://pro-rozpocty.cz/cs/software-a-data/kros-plus/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0" y="0"/>
          <a:ext cx="7334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161925</xdr:colOff>
      <xdr:row>1</xdr:row>
      <xdr:rowOff>0</xdr:rowOff>
    </xdr:to>
    <xdr:pic>
      <xdr:nvPicPr>
        <xdr:cNvPr id="4097" name="Picture 1" descr="C:\KROSplusData\System\Temp\rad8415F.tmp">
          <a:hlinkClick xmlns:r="http://schemas.openxmlformats.org/officeDocument/2006/relationships" r:id="rId1" tooltip="http://pro-rozpocty.cz/cs/software-a-data/kros-plus/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0" y="0"/>
          <a:ext cx="7334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373"/>
  <sheetViews>
    <sheetView showGridLines="0" tabSelected="1" workbookViewId="0">
      <pane ySplit="1" topLeftCell="A169" activePane="bottomLeft" state="frozenSplit"/>
      <selection pane="bottomLeft" activeCell="E12" sqref="E12"/>
    </sheetView>
  </sheetViews>
  <sheetFormatPr defaultColWidth="10.5" defaultRowHeight="14.25" customHeight="1"/>
  <cols>
    <col min="1" max="1" width="8.33203125" style="2" customWidth="1"/>
    <col min="2" max="2" width="1.6640625" style="2" customWidth="1"/>
    <col min="3" max="3" width="4.1640625" style="2" customWidth="1"/>
    <col min="4" max="4" width="4.33203125" style="2" customWidth="1"/>
    <col min="5" max="5" width="17.1640625" style="2" customWidth="1"/>
    <col min="6" max="7" width="11.1640625" style="2" customWidth="1"/>
    <col min="8" max="8" width="12.5" style="2" customWidth="1"/>
    <col min="9" max="9" width="7" style="2" customWidth="1"/>
    <col min="10" max="10" width="5.1640625" style="2" customWidth="1"/>
    <col min="11" max="11" width="11.5" style="2" customWidth="1"/>
    <col min="12" max="12" width="12" style="2" customWidth="1"/>
    <col min="13" max="14" width="6" style="2" customWidth="1"/>
    <col min="15" max="15" width="2" style="2" customWidth="1"/>
    <col min="16" max="16" width="12.5" style="2" customWidth="1"/>
    <col min="17" max="17" width="4.1640625" style="2" customWidth="1"/>
    <col min="18" max="18" width="1.6640625" style="2" customWidth="1"/>
    <col min="19" max="19" width="8.1640625" style="2" customWidth="1"/>
    <col min="20" max="20" width="29.6640625" style="2" hidden="1" customWidth="1"/>
    <col min="21" max="21" width="16.33203125" style="2" hidden="1" customWidth="1"/>
    <col min="22" max="22" width="12.33203125" style="2" hidden="1" customWidth="1"/>
    <col min="23" max="23" width="16.33203125" style="2" hidden="1" customWidth="1"/>
    <col min="24" max="24" width="12.1640625" style="2" hidden="1" customWidth="1"/>
    <col min="25" max="25" width="15" style="2" hidden="1" customWidth="1"/>
    <col min="26" max="26" width="11" style="2" hidden="1" customWidth="1"/>
    <col min="27" max="27" width="15" style="2" hidden="1" customWidth="1"/>
    <col min="28" max="28" width="16.33203125" style="2" hidden="1" customWidth="1"/>
    <col min="29" max="29" width="11" style="2" customWidth="1"/>
    <col min="30" max="30" width="15" style="2" customWidth="1"/>
    <col min="31" max="31" width="16.33203125" style="2" customWidth="1"/>
    <col min="32" max="43" width="10.5" style="1" customWidth="1"/>
    <col min="44" max="64" width="10.5" style="2" hidden="1" customWidth="1"/>
    <col min="65" max="16384" width="10.5" style="1"/>
  </cols>
  <sheetData>
    <row r="1" spans="1:256" s="3" customFormat="1" ht="22.5" customHeight="1">
      <c r="A1" s="110"/>
      <c r="B1" s="107"/>
      <c r="C1" s="107"/>
      <c r="D1" s="108" t="s">
        <v>0</v>
      </c>
      <c r="E1" s="107"/>
      <c r="F1" s="109" t="s">
        <v>664</v>
      </c>
      <c r="G1" s="109"/>
      <c r="H1" s="113" t="s">
        <v>665</v>
      </c>
      <c r="I1" s="113"/>
      <c r="J1" s="113"/>
      <c r="K1" s="113"/>
      <c r="L1" s="109" t="s">
        <v>666</v>
      </c>
      <c r="M1" s="107"/>
      <c r="N1" s="107"/>
      <c r="O1" s="108" t="s">
        <v>50</v>
      </c>
      <c r="P1" s="107"/>
      <c r="Q1" s="107"/>
      <c r="R1" s="107"/>
      <c r="S1" s="109" t="s">
        <v>667</v>
      </c>
      <c r="T1" s="109"/>
      <c r="U1" s="110"/>
      <c r="V1" s="110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</row>
    <row r="2" spans="1:256" s="2" customFormat="1" ht="37.5" customHeight="1">
      <c r="C2" s="157" t="s">
        <v>2</v>
      </c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S2" s="114" t="s">
        <v>3</v>
      </c>
      <c r="T2" s="115"/>
      <c r="U2" s="115"/>
      <c r="V2" s="115"/>
      <c r="W2" s="115"/>
      <c r="X2" s="115"/>
      <c r="Y2" s="115"/>
      <c r="Z2" s="115"/>
      <c r="AA2" s="115"/>
      <c r="AB2" s="115"/>
      <c r="AC2" s="115"/>
      <c r="AT2" s="2" t="s">
        <v>45</v>
      </c>
    </row>
    <row r="3" spans="1:256" s="2" customFormat="1" ht="7.5" customHeight="1"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AT3" s="2" t="s">
        <v>51</v>
      </c>
    </row>
    <row r="4" spans="1:256" s="2" customFormat="1" ht="37.5" customHeight="1">
      <c r="B4" s="9"/>
      <c r="C4" s="139" t="s">
        <v>52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0"/>
      <c r="T4" s="11" t="s">
        <v>6</v>
      </c>
      <c r="AT4" s="2" t="s">
        <v>1</v>
      </c>
    </row>
    <row r="5" spans="1:256" s="2" customFormat="1" ht="7.5" customHeight="1">
      <c r="B5" s="9"/>
      <c r="R5" s="10"/>
    </row>
    <row r="6" spans="1:256" s="2" customFormat="1" ht="30.75" customHeight="1">
      <c r="B6" s="9"/>
      <c r="D6" s="14" t="s">
        <v>7</v>
      </c>
      <c r="F6" s="140" t="s">
        <v>8</v>
      </c>
      <c r="G6" s="115"/>
      <c r="H6" s="115"/>
      <c r="I6" s="115"/>
      <c r="J6" s="115"/>
      <c r="K6" s="115"/>
      <c r="L6" s="115"/>
      <c r="M6" s="115"/>
      <c r="N6" s="115"/>
      <c r="O6" s="115"/>
      <c r="P6" s="115"/>
      <c r="R6" s="10"/>
      <c r="AF6" s="156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  <c r="BG6" s="115"/>
      <c r="BH6" s="115"/>
      <c r="BI6" s="115"/>
      <c r="BJ6" s="115"/>
    </row>
    <row r="7" spans="1:256" s="5" customFormat="1" ht="37.5" customHeight="1">
      <c r="B7" s="16"/>
      <c r="D7" s="13" t="s">
        <v>53</v>
      </c>
      <c r="F7" s="156" t="s">
        <v>54</v>
      </c>
      <c r="G7" s="118"/>
      <c r="H7" s="118"/>
      <c r="I7" s="118"/>
      <c r="J7" s="118"/>
      <c r="K7" s="118"/>
      <c r="L7" s="118"/>
      <c r="M7" s="118"/>
      <c r="N7" s="118"/>
      <c r="O7" s="118"/>
      <c r="P7" s="118"/>
      <c r="R7" s="17"/>
    </row>
    <row r="8" spans="1:256" s="5" customFormat="1" ht="15" customHeight="1">
      <c r="B8" s="16"/>
      <c r="D8" s="14" t="s">
        <v>9</v>
      </c>
      <c r="F8" s="12"/>
      <c r="M8" s="14" t="s">
        <v>10</v>
      </c>
      <c r="O8" s="12"/>
      <c r="R8" s="17"/>
    </row>
    <row r="9" spans="1:256" s="5" customFormat="1" ht="15" customHeight="1">
      <c r="B9" s="16"/>
      <c r="D9" s="14" t="s">
        <v>12</v>
      </c>
      <c r="F9" s="12" t="s">
        <v>13</v>
      </c>
      <c r="M9" s="14" t="s">
        <v>14</v>
      </c>
      <c r="O9" s="158">
        <v>41692</v>
      </c>
      <c r="P9" s="118"/>
      <c r="R9" s="17"/>
    </row>
    <row r="10" spans="1:256" s="5" customFormat="1" ht="12" customHeight="1">
      <c r="B10" s="16"/>
      <c r="R10" s="17"/>
    </row>
    <row r="11" spans="1:256" s="5" customFormat="1" ht="15" customHeight="1">
      <c r="B11" s="16"/>
      <c r="D11" s="14" t="s">
        <v>17</v>
      </c>
      <c r="M11" s="14" t="s">
        <v>18</v>
      </c>
      <c r="O11" s="132"/>
      <c r="P11" s="118"/>
      <c r="R11" s="17"/>
    </row>
    <row r="12" spans="1:256" s="5" customFormat="1" ht="18.75" customHeight="1">
      <c r="B12" s="16"/>
      <c r="E12" s="12" t="s">
        <v>668</v>
      </c>
      <c r="M12" s="14" t="s">
        <v>19</v>
      </c>
      <c r="O12" s="132"/>
      <c r="P12" s="118"/>
      <c r="R12" s="17"/>
    </row>
    <row r="13" spans="1:256" s="5" customFormat="1" ht="7.5" customHeight="1">
      <c r="B13" s="16"/>
      <c r="R13" s="17"/>
    </row>
    <row r="14" spans="1:256" s="5" customFormat="1" ht="15" customHeight="1">
      <c r="B14" s="16"/>
      <c r="D14" s="14" t="s">
        <v>20</v>
      </c>
      <c r="M14" s="14" t="s">
        <v>18</v>
      </c>
      <c r="O14" s="155"/>
      <c r="P14" s="118"/>
      <c r="R14" s="17"/>
    </row>
    <row r="15" spans="1:256" s="5" customFormat="1" ht="18.75" customHeight="1">
      <c r="B15" s="16"/>
      <c r="E15" s="155"/>
      <c r="F15" s="118"/>
      <c r="G15" s="118"/>
      <c r="H15" s="118"/>
      <c r="I15" s="118"/>
      <c r="J15" s="118"/>
      <c r="K15" s="118"/>
      <c r="L15" s="118"/>
      <c r="M15" s="14" t="s">
        <v>19</v>
      </c>
      <c r="O15" s="155"/>
      <c r="P15" s="118"/>
      <c r="R15" s="17"/>
    </row>
    <row r="16" spans="1:256" s="5" customFormat="1" ht="7.5" customHeight="1">
      <c r="B16" s="16"/>
      <c r="R16" s="17"/>
    </row>
    <row r="17" spans="2:18" s="5" customFormat="1" ht="15" customHeight="1">
      <c r="B17" s="16"/>
      <c r="D17" s="14" t="s">
        <v>21</v>
      </c>
      <c r="M17" s="14" t="s">
        <v>18</v>
      </c>
      <c r="O17" s="132"/>
      <c r="P17" s="118"/>
      <c r="R17" s="17"/>
    </row>
    <row r="18" spans="2:18" s="5" customFormat="1" ht="18.75" customHeight="1">
      <c r="B18" s="16"/>
      <c r="E18" s="12" t="s">
        <v>22</v>
      </c>
      <c r="M18" s="14" t="s">
        <v>19</v>
      </c>
      <c r="O18" s="132"/>
      <c r="P18" s="118"/>
      <c r="R18" s="17"/>
    </row>
    <row r="19" spans="2:18" s="5" customFormat="1" ht="7.5" customHeight="1">
      <c r="B19" s="16"/>
      <c r="R19" s="17"/>
    </row>
    <row r="20" spans="2:18" s="5" customFormat="1" ht="15" customHeight="1">
      <c r="B20" s="16"/>
      <c r="D20" s="14" t="s">
        <v>23</v>
      </c>
      <c r="M20" s="14" t="s">
        <v>18</v>
      </c>
      <c r="O20" s="132"/>
      <c r="P20" s="118"/>
      <c r="R20" s="17"/>
    </row>
    <row r="21" spans="2:18" s="5" customFormat="1" ht="18.75" customHeight="1">
      <c r="B21" s="16"/>
      <c r="E21" s="12" t="s">
        <v>24</v>
      </c>
      <c r="M21" s="14" t="s">
        <v>19</v>
      </c>
      <c r="O21" s="132"/>
      <c r="P21" s="118"/>
      <c r="R21" s="17"/>
    </row>
    <row r="22" spans="2:18" s="5" customFormat="1" ht="7.5" customHeight="1">
      <c r="B22" s="16"/>
      <c r="R22" s="17"/>
    </row>
    <row r="23" spans="2:18" s="5" customFormat="1" ht="7.5" customHeight="1">
      <c r="B23" s="16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R23" s="17"/>
    </row>
    <row r="24" spans="2:18" s="5" customFormat="1" ht="15" customHeight="1">
      <c r="B24" s="16"/>
      <c r="D24" s="50" t="s">
        <v>55</v>
      </c>
      <c r="M24" s="153">
        <f>$N$88</f>
        <v>0</v>
      </c>
      <c r="N24" s="118"/>
      <c r="O24" s="118"/>
      <c r="P24" s="118"/>
      <c r="R24" s="17"/>
    </row>
    <row r="25" spans="2:18" s="5" customFormat="1" ht="15" customHeight="1">
      <c r="B25" s="16"/>
      <c r="D25" s="15" t="s">
        <v>48</v>
      </c>
      <c r="M25" s="153">
        <f>$N$109</f>
        <v>0</v>
      </c>
      <c r="N25" s="118"/>
      <c r="O25" s="118"/>
      <c r="P25" s="118"/>
      <c r="R25" s="17"/>
    </row>
    <row r="26" spans="2:18" s="5" customFormat="1" ht="7.5" customHeight="1">
      <c r="B26" s="16"/>
      <c r="R26" s="17"/>
    </row>
    <row r="27" spans="2:18" s="5" customFormat="1" ht="26.25" customHeight="1">
      <c r="B27" s="16"/>
      <c r="D27" s="51" t="s">
        <v>25</v>
      </c>
      <c r="M27" s="154">
        <f>ROUND($M$24+$M$25,2)</f>
        <v>0</v>
      </c>
      <c r="N27" s="118"/>
      <c r="O27" s="118"/>
      <c r="P27" s="118"/>
      <c r="R27" s="17"/>
    </row>
    <row r="28" spans="2:18" s="5" customFormat="1" ht="7.5" customHeight="1">
      <c r="B28" s="16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R28" s="17"/>
    </row>
    <row r="29" spans="2:18" s="5" customFormat="1" ht="15" customHeight="1">
      <c r="B29" s="16"/>
      <c r="D29" s="18" t="s">
        <v>26</v>
      </c>
      <c r="E29" s="18" t="s">
        <v>27</v>
      </c>
      <c r="F29" s="52">
        <v>0.21</v>
      </c>
      <c r="G29" s="53" t="s">
        <v>28</v>
      </c>
      <c r="H29" s="149">
        <f>ROUND((((SUM($BE$109:$BE$116)+SUM($BE$134:$BE$365))+SUM($BE$367:$BE$371))),2)</f>
        <v>0</v>
      </c>
      <c r="I29" s="118"/>
      <c r="J29" s="118"/>
      <c r="M29" s="149">
        <f>ROUND((((SUM($BE$109:$BE$116)+SUM($BE$134:$BE$365))*$F$29)+SUM($BE$367:$BE$371)*$F$29),2)</f>
        <v>0</v>
      </c>
      <c r="N29" s="118"/>
      <c r="O29" s="118"/>
      <c r="P29" s="118"/>
      <c r="R29" s="17"/>
    </row>
    <row r="30" spans="2:18" s="5" customFormat="1" ht="15" customHeight="1">
      <c r="B30" s="16"/>
      <c r="E30" s="18" t="s">
        <v>29</v>
      </c>
      <c r="F30" s="52">
        <v>0.15</v>
      </c>
      <c r="G30" s="53" t="s">
        <v>28</v>
      </c>
      <c r="H30" s="149">
        <f>ROUND((((SUM($BF$109:$BF$116)+SUM($BF$134:$BF$365))+SUM($BF$367:$BF$371))),2)</f>
        <v>0</v>
      </c>
      <c r="I30" s="118"/>
      <c r="J30" s="118"/>
      <c r="M30" s="149">
        <f>ROUND((((SUM($BF$109:$BF$116)+SUM($BF$134:$BF$365))*$F$30)+SUM($BF$367:$BF$371)*$F$30),2)</f>
        <v>0</v>
      </c>
      <c r="N30" s="118"/>
      <c r="O30" s="118"/>
      <c r="P30" s="118"/>
      <c r="R30" s="17"/>
    </row>
    <row r="31" spans="2:18" s="5" customFormat="1" ht="15" hidden="1" customHeight="1">
      <c r="B31" s="16"/>
      <c r="E31" s="18" t="s">
        <v>30</v>
      </c>
      <c r="F31" s="52">
        <v>0.21</v>
      </c>
      <c r="G31" s="53" t="s">
        <v>28</v>
      </c>
      <c r="H31" s="149">
        <f>ROUND((((SUM($BG$109:$BG$116)+SUM($BG$134:$BG$365))+SUM($BG$367:$BG$371))),2)</f>
        <v>0</v>
      </c>
      <c r="I31" s="118"/>
      <c r="J31" s="118"/>
      <c r="M31" s="149">
        <v>0</v>
      </c>
      <c r="N31" s="118"/>
      <c r="O31" s="118"/>
      <c r="P31" s="118"/>
      <c r="R31" s="17"/>
    </row>
    <row r="32" spans="2:18" s="5" customFormat="1" ht="15" hidden="1" customHeight="1">
      <c r="B32" s="16"/>
      <c r="E32" s="18" t="s">
        <v>31</v>
      </c>
      <c r="F32" s="52">
        <v>0.15</v>
      </c>
      <c r="G32" s="53" t="s">
        <v>28</v>
      </c>
      <c r="H32" s="149">
        <f>ROUND((((SUM($BH$109:$BH$116)+SUM($BH$134:$BH$365))+SUM($BH$367:$BH$371))),2)</f>
        <v>0</v>
      </c>
      <c r="I32" s="118"/>
      <c r="J32" s="118"/>
      <c r="M32" s="149">
        <v>0</v>
      </c>
      <c r="N32" s="118"/>
      <c r="O32" s="118"/>
      <c r="P32" s="118"/>
      <c r="R32" s="17"/>
    </row>
    <row r="33" spans="2:18" s="5" customFormat="1" ht="15" hidden="1" customHeight="1">
      <c r="B33" s="16"/>
      <c r="E33" s="18" t="s">
        <v>32</v>
      </c>
      <c r="F33" s="52">
        <v>0</v>
      </c>
      <c r="G33" s="53" t="s">
        <v>28</v>
      </c>
      <c r="H33" s="149">
        <f>ROUND((((SUM($BI$109:$BI$116)+SUM($BI$134:$BI$365))+SUM($BI$367:$BI$371))),2)</f>
        <v>0</v>
      </c>
      <c r="I33" s="118"/>
      <c r="J33" s="118"/>
      <c r="M33" s="149">
        <v>0</v>
      </c>
      <c r="N33" s="118"/>
      <c r="O33" s="118"/>
      <c r="P33" s="118"/>
      <c r="R33" s="17"/>
    </row>
    <row r="34" spans="2:18" s="5" customFormat="1" ht="7.5" customHeight="1">
      <c r="B34" s="16"/>
      <c r="R34" s="17"/>
    </row>
    <row r="35" spans="2:18" s="5" customFormat="1" ht="26.25" customHeight="1">
      <c r="B35" s="16"/>
      <c r="C35" s="19"/>
      <c r="D35" s="20" t="s">
        <v>33</v>
      </c>
      <c r="E35" s="21"/>
      <c r="F35" s="21"/>
      <c r="G35" s="54" t="s">
        <v>34</v>
      </c>
      <c r="H35" s="22" t="s">
        <v>35</v>
      </c>
      <c r="I35" s="21"/>
      <c r="J35" s="21"/>
      <c r="K35" s="21"/>
      <c r="L35" s="150">
        <f>ROUND(SUM($M$27:$M$33),2)</f>
        <v>0</v>
      </c>
      <c r="M35" s="151"/>
      <c r="N35" s="151"/>
      <c r="O35" s="151"/>
      <c r="P35" s="152"/>
      <c r="Q35" s="19"/>
      <c r="R35" s="17"/>
    </row>
    <row r="36" spans="2:18" s="5" customFormat="1" ht="15" customHeight="1">
      <c r="B36" s="16"/>
      <c r="R36" s="17"/>
    </row>
    <row r="37" spans="2:18" s="5" customFormat="1" ht="15" customHeight="1">
      <c r="B37" s="16"/>
      <c r="R37" s="17"/>
    </row>
    <row r="38" spans="2:18" ht="14.25" customHeight="1">
      <c r="B38" s="9"/>
      <c r="R38" s="10"/>
    </row>
    <row r="39" spans="2:18" ht="14.25" customHeight="1">
      <c r="B39" s="9"/>
      <c r="R39" s="10"/>
    </row>
    <row r="40" spans="2:18" ht="14.25" customHeight="1">
      <c r="B40" s="9"/>
      <c r="R40" s="10"/>
    </row>
    <row r="41" spans="2:18" ht="14.25" customHeight="1">
      <c r="B41" s="9"/>
      <c r="R41" s="10"/>
    </row>
    <row r="42" spans="2:18" ht="14.25" customHeight="1">
      <c r="B42" s="9"/>
      <c r="R42" s="10"/>
    </row>
    <row r="43" spans="2:18" ht="14.25" customHeight="1">
      <c r="B43" s="9"/>
      <c r="R43" s="10"/>
    </row>
    <row r="44" spans="2:18" ht="14.25" customHeight="1">
      <c r="B44" s="9"/>
      <c r="R44" s="10"/>
    </row>
    <row r="45" spans="2:18" ht="14.25" customHeight="1">
      <c r="B45" s="9"/>
      <c r="R45" s="10"/>
    </row>
    <row r="46" spans="2:18" ht="14.25" customHeight="1">
      <c r="B46" s="9"/>
      <c r="R46" s="10"/>
    </row>
    <row r="47" spans="2:18" ht="14.25" customHeight="1">
      <c r="B47" s="9"/>
      <c r="R47" s="10"/>
    </row>
    <row r="48" spans="2:18" ht="14.25" customHeight="1">
      <c r="B48" s="9"/>
      <c r="R48" s="10"/>
    </row>
    <row r="49" spans="2:18" ht="14.25" customHeight="1">
      <c r="B49" s="9"/>
      <c r="R49" s="10"/>
    </row>
    <row r="50" spans="2:18" s="5" customFormat="1" ht="15.75" customHeight="1">
      <c r="B50" s="16"/>
      <c r="D50" s="23" t="s">
        <v>36</v>
      </c>
      <c r="E50" s="24"/>
      <c r="F50" s="24"/>
      <c r="G50" s="24"/>
      <c r="H50" s="25"/>
      <c r="J50" s="23" t="s">
        <v>37</v>
      </c>
      <c r="K50" s="24"/>
      <c r="L50" s="24"/>
      <c r="M50" s="24"/>
      <c r="N50" s="24"/>
      <c r="O50" s="24"/>
      <c r="P50" s="25"/>
      <c r="R50" s="17"/>
    </row>
    <row r="51" spans="2:18" ht="14.25" customHeight="1">
      <c r="B51" s="9"/>
      <c r="D51" s="26"/>
      <c r="H51" s="27"/>
      <c r="J51" s="26"/>
      <c r="P51" s="27"/>
      <c r="R51" s="10"/>
    </row>
    <row r="52" spans="2:18" ht="14.25" customHeight="1">
      <c r="B52" s="9"/>
      <c r="D52" s="26"/>
      <c r="H52" s="27"/>
      <c r="J52" s="26"/>
      <c r="P52" s="27"/>
      <c r="R52" s="10"/>
    </row>
    <row r="53" spans="2:18" ht="14.25" customHeight="1">
      <c r="B53" s="9"/>
      <c r="D53" s="26"/>
      <c r="H53" s="27"/>
      <c r="J53" s="26"/>
      <c r="P53" s="27"/>
      <c r="R53" s="10"/>
    </row>
    <row r="54" spans="2:18" ht="14.25" customHeight="1">
      <c r="B54" s="9"/>
      <c r="D54" s="26"/>
      <c r="H54" s="27"/>
      <c r="J54" s="26"/>
      <c r="P54" s="27"/>
      <c r="R54" s="10"/>
    </row>
    <row r="55" spans="2:18" ht="14.25" customHeight="1">
      <c r="B55" s="9"/>
      <c r="D55" s="26"/>
      <c r="H55" s="27"/>
      <c r="J55" s="26"/>
      <c r="P55" s="27"/>
      <c r="R55" s="10"/>
    </row>
    <row r="56" spans="2:18" ht="14.25" customHeight="1">
      <c r="B56" s="9"/>
      <c r="D56" s="26"/>
      <c r="H56" s="27"/>
      <c r="J56" s="26"/>
      <c r="P56" s="27"/>
      <c r="R56" s="10"/>
    </row>
    <row r="57" spans="2:18" ht="14.25" customHeight="1">
      <c r="B57" s="9"/>
      <c r="D57" s="26"/>
      <c r="H57" s="27"/>
      <c r="J57" s="26"/>
      <c r="P57" s="27"/>
      <c r="R57" s="10"/>
    </row>
    <row r="58" spans="2:18" ht="14.25" customHeight="1">
      <c r="B58" s="9"/>
      <c r="D58" s="26"/>
      <c r="H58" s="27"/>
      <c r="J58" s="26"/>
      <c r="P58" s="27"/>
      <c r="R58" s="10"/>
    </row>
    <row r="59" spans="2:18" s="5" customFormat="1" ht="15.75" customHeight="1">
      <c r="B59" s="16"/>
      <c r="D59" s="28" t="s">
        <v>38</v>
      </c>
      <c r="E59" s="29"/>
      <c r="F59" s="29"/>
      <c r="G59" s="30" t="s">
        <v>39</v>
      </c>
      <c r="H59" s="31"/>
      <c r="J59" s="28" t="s">
        <v>38</v>
      </c>
      <c r="K59" s="29"/>
      <c r="L59" s="29"/>
      <c r="M59" s="29"/>
      <c r="N59" s="30" t="s">
        <v>39</v>
      </c>
      <c r="O59" s="29"/>
      <c r="P59" s="31"/>
      <c r="R59" s="17"/>
    </row>
    <row r="60" spans="2:18" ht="14.25" customHeight="1">
      <c r="B60" s="9"/>
      <c r="R60" s="10"/>
    </row>
    <row r="61" spans="2:18" s="5" customFormat="1" ht="15.75" customHeight="1">
      <c r="B61" s="16"/>
      <c r="D61" s="23" t="s">
        <v>40</v>
      </c>
      <c r="E61" s="24"/>
      <c r="F61" s="24"/>
      <c r="G61" s="24"/>
      <c r="H61" s="25"/>
      <c r="J61" s="23" t="s">
        <v>41</v>
      </c>
      <c r="K61" s="24"/>
      <c r="L61" s="24"/>
      <c r="M61" s="24"/>
      <c r="N61" s="24"/>
      <c r="O61" s="24"/>
      <c r="P61" s="25"/>
      <c r="R61" s="17"/>
    </row>
    <row r="62" spans="2:18" ht="14.25" customHeight="1">
      <c r="B62" s="9"/>
      <c r="D62" s="26"/>
      <c r="H62" s="27"/>
      <c r="J62" s="26"/>
      <c r="P62" s="27"/>
      <c r="R62" s="10"/>
    </row>
    <row r="63" spans="2:18" ht="14.25" customHeight="1">
      <c r="B63" s="9"/>
      <c r="D63" s="26"/>
      <c r="H63" s="27"/>
      <c r="J63" s="26"/>
      <c r="P63" s="27"/>
      <c r="R63" s="10"/>
    </row>
    <row r="64" spans="2:18" ht="14.25" customHeight="1">
      <c r="B64" s="9"/>
      <c r="D64" s="26"/>
      <c r="H64" s="27"/>
      <c r="J64" s="26"/>
      <c r="P64" s="27"/>
      <c r="R64" s="10"/>
    </row>
    <row r="65" spans="2:18" ht="14.25" customHeight="1">
      <c r="B65" s="9"/>
      <c r="D65" s="26"/>
      <c r="H65" s="27"/>
      <c r="J65" s="26"/>
      <c r="P65" s="27"/>
      <c r="R65" s="10"/>
    </row>
    <row r="66" spans="2:18" ht="14.25" customHeight="1">
      <c r="B66" s="9"/>
      <c r="D66" s="26"/>
      <c r="H66" s="27"/>
      <c r="J66" s="26"/>
      <c r="P66" s="27"/>
      <c r="R66" s="10"/>
    </row>
    <row r="67" spans="2:18" ht="14.25" customHeight="1">
      <c r="B67" s="9"/>
      <c r="D67" s="26"/>
      <c r="H67" s="27"/>
      <c r="J67" s="26"/>
      <c r="P67" s="27"/>
      <c r="R67" s="10"/>
    </row>
    <row r="68" spans="2:18" ht="14.25" customHeight="1">
      <c r="B68" s="9"/>
      <c r="D68" s="26"/>
      <c r="H68" s="27"/>
      <c r="J68" s="26"/>
      <c r="P68" s="27"/>
      <c r="R68" s="10"/>
    </row>
    <row r="69" spans="2:18" ht="14.25" customHeight="1">
      <c r="B69" s="9"/>
      <c r="D69" s="26"/>
      <c r="H69" s="27"/>
      <c r="J69" s="26"/>
      <c r="P69" s="27"/>
      <c r="R69" s="10"/>
    </row>
    <row r="70" spans="2:18" s="5" customFormat="1" ht="15.75" customHeight="1">
      <c r="B70" s="16"/>
      <c r="D70" s="28" t="s">
        <v>38</v>
      </c>
      <c r="E70" s="29"/>
      <c r="F70" s="29"/>
      <c r="G70" s="30" t="s">
        <v>39</v>
      </c>
      <c r="H70" s="31"/>
      <c r="J70" s="28" t="s">
        <v>38</v>
      </c>
      <c r="K70" s="29"/>
      <c r="L70" s="29"/>
      <c r="M70" s="29"/>
      <c r="N70" s="30" t="s">
        <v>39</v>
      </c>
      <c r="O70" s="29"/>
      <c r="P70" s="31"/>
      <c r="R70" s="17"/>
    </row>
    <row r="71" spans="2:18" s="5" customFormat="1" ht="15" customHeight="1">
      <c r="B71" s="32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4"/>
    </row>
    <row r="75" spans="2:18" s="5" customFormat="1" ht="7.5" customHeight="1">
      <c r="B75" s="35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7"/>
    </row>
    <row r="76" spans="2:18" s="5" customFormat="1" ht="37.5" customHeight="1">
      <c r="B76" s="16"/>
      <c r="C76" s="139" t="s">
        <v>56</v>
      </c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7"/>
    </row>
    <row r="77" spans="2:18" s="5" customFormat="1" ht="7.5" customHeight="1">
      <c r="B77" s="16"/>
      <c r="R77" s="17"/>
    </row>
    <row r="78" spans="2:18" s="5" customFormat="1" ht="30.75" customHeight="1">
      <c r="B78" s="16"/>
      <c r="C78" s="14" t="s">
        <v>7</v>
      </c>
      <c r="F78" s="140" t="str">
        <f>$F$6</f>
        <v>Rekonstrukce vnitrobloku u autobusového nádraží v Pardubicích</v>
      </c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R78" s="17"/>
    </row>
    <row r="79" spans="2:18" s="5" customFormat="1" ht="37.5" customHeight="1">
      <c r="B79" s="16"/>
      <c r="C79" s="38" t="s">
        <v>53</v>
      </c>
      <c r="F79" s="141" t="str">
        <f>$F$7</f>
        <v>SO 110.1 - Komunikace a zpevněné plochy I.etapa</v>
      </c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R79" s="17"/>
    </row>
    <row r="80" spans="2:18" s="5" customFormat="1" ht="7.5" customHeight="1">
      <c r="B80" s="16"/>
      <c r="R80" s="17"/>
    </row>
    <row r="81" spans="2:47" s="5" customFormat="1" ht="18.75" customHeight="1">
      <c r="B81" s="16"/>
      <c r="C81" s="14" t="s">
        <v>12</v>
      </c>
      <c r="F81" s="12" t="str">
        <f>$F$9</f>
        <v>Pardubice</v>
      </c>
      <c r="K81" s="14" t="s">
        <v>14</v>
      </c>
      <c r="M81" s="142">
        <f>IF($O$9="","",$O$9)</f>
        <v>41692</v>
      </c>
      <c r="N81" s="118"/>
      <c r="O81" s="118"/>
      <c r="P81" s="118"/>
      <c r="R81" s="17"/>
    </row>
    <row r="82" spans="2:47" s="5" customFormat="1" ht="7.5" customHeight="1">
      <c r="B82" s="16"/>
      <c r="R82" s="17"/>
    </row>
    <row r="83" spans="2:47" s="5" customFormat="1" ht="15.75" customHeight="1">
      <c r="B83" s="16"/>
      <c r="C83" s="14" t="s">
        <v>17</v>
      </c>
      <c r="F83" s="12" t="str">
        <f>$E$12</f>
        <v>Statutární město Pardubice, MO Pardubice 1</v>
      </c>
      <c r="K83" s="14" t="s">
        <v>21</v>
      </c>
      <c r="M83" s="132" t="str">
        <f>$E$18</f>
        <v>PRODIN a.s.</v>
      </c>
      <c r="N83" s="118"/>
      <c r="O83" s="118"/>
      <c r="P83" s="118"/>
      <c r="Q83" s="118"/>
      <c r="R83" s="17"/>
    </row>
    <row r="84" spans="2:47" s="5" customFormat="1" ht="15" customHeight="1">
      <c r="B84" s="16"/>
      <c r="C84" s="14" t="s">
        <v>20</v>
      </c>
      <c r="F84" s="12" t="str">
        <f>IF($E$15="","",$E$15)</f>
        <v/>
      </c>
      <c r="K84" s="14" t="s">
        <v>23</v>
      </c>
      <c r="M84" s="132" t="str">
        <f>$E$21</f>
        <v>Ing. Regina Reisingerová</v>
      </c>
      <c r="N84" s="118"/>
      <c r="O84" s="118"/>
      <c r="P84" s="118"/>
      <c r="Q84" s="118"/>
      <c r="R84" s="17"/>
    </row>
    <row r="85" spans="2:47" s="5" customFormat="1" ht="11.25" customHeight="1">
      <c r="B85" s="16"/>
      <c r="R85" s="17"/>
    </row>
    <row r="86" spans="2:47" s="5" customFormat="1" ht="30" customHeight="1">
      <c r="B86" s="16"/>
      <c r="C86" s="148" t="s">
        <v>57</v>
      </c>
      <c r="D86" s="138"/>
      <c r="E86" s="138"/>
      <c r="F86" s="138"/>
      <c r="G86" s="138"/>
      <c r="H86" s="19"/>
      <c r="I86" s="19"/>
      <c r="J86" s="19"/>
      <c r="K86" s="19"/>
      <c r="L86" s="19"/>
      <c r="M86" s="19"/>
      <c r="N86" s="148" t="s">
        <v>58</v>
      </c>
      <c r="O86" s="118"/>
      <c r="P86" s="118"/>
      <c r="Q86" s="118"/>
      <c r="R86" s="17"/>
    </row>
    <row r="87" spans="2:47" s="5" customFormat="1" ht="11.25" customHeight="1">
      <c r="B87" s="16"/>
      <c r="R87" s="17"/>
    </row>
    <row r="88" spans="2:47" s="5" customFormat="1" ht="30" customHeight="1">
      <c r="B88" s="16"/>
      <c r="C88" s="45" t="s">
        <v>59</v>
      </c>
      <c r="N88" s="146">
        <f>ROUND($N$134,2)</f>
        <v>0</v>
      </c>
      <c r="O88" s="118"/>
      <c r="P88" s="118"/>
      <c r="Q88" s="118"/>
      <c r="R88" s="17"/>
      <c r="AU88" s="5" t="s">
        <v>60</v>
      </c>
    </row>
    <row r="89" spans="2:47" s="46" customFormat="1" ht="25.5" customHeight="1">
      <c r="B89" s="55"/>
      <c r="D89" s="56" t="s">
        <v>61</v>
      </c>
      <c r="N89" s="144">
        <f>ROUND($N$135,2)</f>
        <v>0</v>
      </c>
      <c r="O89" s="145"/>
      <c r="P89" s="145"/>
      <c r="Q89" s="145"/>
      <c r="R89" s="57"/>
    </row>
    <row r="90" spans="2:47" s="50" customFormat="1" ht="21" customHeight="1">
      <c r="B90" s="58"/>
      <c r="D90" s="47" t="s">
        <v>62</v>
      </c>
      <c r="N90" s="147">
        <f>ROUND($N$136,2)</f>
        <v>0</v>
      </c>
      <c r="O90" s="145"/>
      <c r="P90" s="145"/>
      <c r="Q90" s="145"/>
      <c r="R90" s="59"/>
    </row>
    <row r="91" spans="2:47" s="50" customFormat="1" ht="21" customHeight="1">
      <c r="B91" s="58"/>
      <c r="D91" s="47" t="s">
        <v>63</v>
      </c>
      <c r="N91" s="147">
        <f>ROUND($N$180,2)</f>
        <v>0</v>
      </c>
      <c r="O91" s="145"/>
      <c r="P91" s="145"/>
      <c r="Q91" s="145"/>
      <c r="R91" s="59"/>
    </row>
    <row r="92" spans="2:47" s="50" customFormat="1" ht="21" customHeight="1">
      <c r="B92" s="58"/>
      <c r="D92" s="47" t="s">
        <v>64</v>
      </c>
      <c r="N92" s="147">
        <f>ROUND($N$184,2)</f>
        <v>0</v>
      </c>
      <c r="O92" s="145"/>
      <c r="P92" s="145"/>
      <c r="Q92" s="145"/>
      <c r="R92" s="59"/>
    </row>
    <row r="93" spans="2:47" s="50" customFormat="1" ht="15.75" customHeight="1">
      <c r="B93" s="58"/>
      <c r="D93" s="47" t="s">
        <v>65</v>
      </c>
      <c r="N93" s="147">
        <f>ROUND($N$185,2)</f>
        <v>0</v>
      </c>
      <c r="O93" s="145"/>
      <c r="P93" s="145"/>
      <c r="Q93" s="145"/>
      <c r="R93" s="59"/>
    </row>
    <row r="94" spans="2:47" s="50" customFormat="1" ht="21" customHeight="1">
      <c r="B94" s="58"/>
      <c r="D94" s="47" t="s">
        <v>66</v>
      </c>
      <c r="N94" s="147">
        <f>ROUND($N$189,2)</f>
        <v>0</v>
      </c>
      <c r="O94" s="145"/>
      <c r="P94" s="145"/>
      <c r="Q94" s="145"/>
      <c r="R94" s="59"/>
    </row>
    <row r="95" spans="2:47" s="50" customFormat="1" ht="21" customHeight="1">
      <c r="B95" s="58"/>
      <c r="D95" s="47" t="s">
        <v>67</v>
      </c>
      <c r="N95" s="147">
        <f>ROUND($N$227,2)</f>
        <v>0</v>
      </c>
      <c r="O95" s="145"/>
      <c r="P95" s="145"/>
      <c r="Q95" s="145"/>
      <c r="R95" s="59"/>
    </row>
    <row r="96" spans="2:47" s="50" customFormat="1" ht="21" customHeight="1">
      <c r="B96" s="58"/>
      <c r="D96" s="47" t="s">
        <v>68</v>
      </c>
      <c r="N96" s="147">
        <f>ROUND($N$241,2)</f>
        <v>0</v>
      </c>
      <c r="O96" s="145"/>
      <c r="P96" s="145"/>
      <c r="Q96" s="145"/>
      <c r="R96" s="59"/>
    </row>
    <row r="97" spans="2:62" s="50" customFormat="1" ht="21" customHeight="1">
      <c r="B97" s="58"/>
      <c r="D97" s="47" t="s">
        <v>69</v>
      </c>
      <c r="N97" s="147">
        <f>ROUND($N$280,2)</f>
        <v>0</v>
      </c>
      <c r="O97" s="145"/>
      <c r="P97" s="145"/>
      <c r="Q97" s="145"/>
      <c r="R97" s="59"/>
    </row>
    <row r="98" spans="2:62" s="50" customFormat="1" ht="21" customHeight="1">
      <c r="B98" s="58"/>
      <c r="D98" s="47" t="s">
        <v>70</v>
      </c>
      <c r="N98" s="147">
        <f>ROUND($N$303,2)</f>
        <v>0</v>
      </c>
      <c r="O98" s="145"/>
      <c r="P98" s="145"/>
      <c r="Q98" s="145"/>
      <c r="R98" s="59"/>
    </row>
    <row r="99" spans="2:62" s="46" customFormat="1" ht="25.5" customHeight="1">
      <c r="B99" s="55"/>
      <c r="D99" s="56" t="s">
        <v>71</v>
      </c>
      <c r="N99" s="144">
        <f>ROUND($N$307,2)</f>
        <v>0</v>
      </c>
      <c r="O99" s="145"/>
      <c r="P99" s="145"/>
      <c r="Q99" s="145"/>
      <c r="R99" s="57"/>
    </row>
    <row r="100" spans="2:62" s="50" customFormat="1" ht="21" customHeight="1">
      <c r="B100" s="58"/>
      <c r="D100" s="47" t="s">
        <v>72</v>
      </c>
      <c r="N100" s="147">
        <f>ROUND($N$308,2)</f>
        <v>0</v>
      </c>
      <c r="O100" s="145"/>
      <c r="P100" s="145"/>
      <c r="Q100" s="145"/>
      <c r="R100" s="59"/>
    </row>
    <row r="101" spans="2:62" s="50" customFormat="1" ht="21" customHeight="1">
      <c r="B101" s="58"/>
      <c r="D101" s="47" t="s">
        <v>73</v>
      </c>
      <c r="N101" s="147">
        <f>ROUND($N$321,2)</f>
        <v>0</v>
      </c>
      <c r="O101" s="145"/>
      <c r="P101" s="145"/>
      <c r="Q101" s="145"/>
      <c r="R101" s="59"/>
    </row>
    <row r="102" spans="2:62" s="50" customFormat="1" ht="21" customHeight="1">
      <c r="B102" s="58"/>
      <c r="D102" s="47" t="s">
        <v>74</v>
      </c>
      <c r="N102" s="147">
        <f>ROUND($N$334,2)</f>
        <v>0</v>
      </c>
      <c r="O102" s="145"/>
      <c r="P102" s="145"/>
      <c r="Q102" s="145"/>
      <c r="R102" s="59"/>
    </row>
    <row r="103" spans="2:62" s="46" customFormat="1" ht="25.5" customHeight="1">
      <c r="B103" s="55"/>
      <c r="D103" s="56" t="s">
        <v>75</v>
      </c>
      <c r="N103" s="144">
        <f>ROUND($N$337,2)</f>
        <v>0</v>
      </c>
      <c r="O103" s="145"/>
      <c r="P103" s="145"/>
      <c r="Q103" s="145"/>
      <c r="R103" s="57"/>
    </row>
    <row r="104" spans="2:62" s="50" customFormat="1" ht="21" customHeight="1">
      <c r="B104" s="58"/>
      <c r="D104" s="47" t="s">
        <v>76</v>
      </c>
      <c r="N104" s="147">
        <f>ROUND($N$338,2)</f>
        <v>0</v>
      </c>
      <c r="O104" s="145"/>
      <c r="P104" s="145"/>
      <c r="Q104" s="145"/>
      <c r="R104" s="59"/>
    </row>
    <row r="105" spans="2:62" s="50" customFormat="1" ht="21" customHeight="1">
      <c r="B105" s="58"/>
      <c r="D105" s="47" t="s">
        <v>77</v>
      </c>
      <c r="N105" s="147">
        <f>ROUND($N$345,2)</f>
        <v>0</v>
      </c>
      <c r="O105" s="145"/>
      <c r="P105" s="145"/>
      <c r="Q105" s="145"/>
      <c r="R105" s="59"/>
    </row>
    <row r="106" spans="2:62" s="46" customFormat="1" ht="25.5" customHeight="1">
      <c r="B106" s="55"/>
      <c r="D106" s="56" t="s">
        <v>78</v>
      </c>
      <c r="N106" s="144">
        <f>ROUND($N$355,2)</f>
        <v>0</v>
      </c>
      <c r="O106" s="145"/>
      <c r="P106" s="145"/>
      <c r="Q106" s="145"/>
      <c r="R106" s="57"/>
    </row>
    <row r="107" spans="2:62" s="46" customFormat="1" ht="22.5" customHeight="1">
      <c r="B107" s="55"/>
      <c r="D107" s="56" t="s">
        <v>79</v>
      </c>
      <c r="N107" s="116">
        <f>$N$366</f>
        <v>0</v>
      </c>
      <c r="O107" s="145"/>
      <c r="P107" s="145"/>
      <c r="Q107" s="145"/>
      <c r="R107" s="57"/>
    </row>
    <row r="108" spans="2:62" s="5" customFormat="1" ht="22.5" customHeight="1">
      <c r="B108" s="16"/>
      <c r="R108" s="17"/>
    </row>
    <row r="109" spans="2:62" s="5" customFormat="1" ht="30" customHeight="1">
      <c r="B109" s="16"/>
      <c r="C109" s="45" t="s">
        <v>80</v>
      </c>
      <c r="N109" s="146">
        <f>ROUND($N$110+$N$111+$N$112+$N$113+$N$114+$N$115,2)</f>
        <v>0</v>
      </c>
      <c r="O109" s="118"/>
      <c r="P109" s="118"/>
      <c r="Q109" s="118"/>
      <c r="R109" s="17"/>
      <c r="T109" s="60"/>
      <c r="U109" s="61" t="s">
        <v>26</v>
      </c>
    </row>
    <row r="110" spans="2:62" s="5" customFormat="1" ht="18.75" customHeight="1">
      <c r="B110" s="16"/>
      <c r="D110" s="143" t="s">
        <v>81</v>
      </c>
      <c r="E110" s="118"/>
      <c r="F110" s="118"/>
      <c r="G110" s="118"/>
      <c r="H110" s="118"/>
      <c r="N110" s="136">
        <f>ROUND($N$88*$T$110,2)</f>
        <v>0</v>
      </c>
      <c r="O110" s="118"/>
      <c r="P110" s="118"/>
      <c r="Q110" s="118"/>
      <c r="R110" s="17"/>
      <c r="T110" s="62"/>
      <c r="U110" s="63" t="s">
        <v>27</v>
      </c>
      <c r="AY110" s="5" t="s">
        <v>82</v>
      </c>
      <c r="BE110" s="48">
        <f>IF($U$110="základní",$N$110,0)</f>
        <v>0</v>
      </c>
      <c r="BF110" s="48">
        <f>IF($U$110="snížená",$N$110,0)</f>
        <v>0</v>
      </c>
      <c r="BG110" s="48">
        <f>IF($U$110="zákl. přenesená",$N$110,0)</f>
        <v>0</v>
      </c>
      <c r="BH110" s="48">
        <f>IF($U$110="sníž. přenesená",$N$110,0)</f>
        <v>0</v>
      </c>
      <c r="BI110" s="48">
        <f>IF($U$110="nulová",$N$110,0)</f>
        <v>0</v>
      </c>
      <c r="BJ110" s="5" t="s">
        <v>11</v>
      </c>
    </row>
    <row r="111" spans="2:62" s="5" customFormat="1" ht="18.75" customHeight="1">
      <c r="B111" s="16"/>
      <c r="D111" s="143" t="s">
        <v>83</v>
      </c>
      <c r="E111" s="118"/>
      <c r="F111" s="118"/>
      <c r="G111" s="118"/>
      <c r="H111" s="118"/>
      <c r="N111" s="136">
        <f>ROUND($N$88*$T$111,2)</f>
        <v>0</v>
      </c>
      <c r="O111" s="118"/>
      <c r="P111" s="118"/>
      <c r="Q111" s="118"/>
      <c r="R111" s="17"/>
      <c r="T111" s="62"/>
      <c r="U111" s="63" t="s">
        <v>27</v>
      </c>
      <c r="AY111" s="5" t="s">
        <v>82</v>
      </c>
      <c r="BE111" s="48">
        <f>IF($U$111="základní",$N$111,0)</f>
        <v>0</v>
      </c>
      <c r="BF111" s="48">
        <f>IF($U$111="snížená",$N$111,0)</f>
        <v>0</v>
      </c>
      <c r="BG111" s="48">
        <f>IF($U$111="zákl. přenesená",$N$111,0)</f>
        <v>0</v>
      </c>
      <c r="BH111" s="48">
        <f>IF($U$111="sníž. přenesená",$N$111,0)</f>
        <v>0</v>
      </c>
      <c r="BI111" s="48">
        <f>IF($U$111="nulová",$N$111,0)</f>
        <v>0</v>
      </c>
      <c r="BJ111" s="5" t="s">
        <v>11</v>
      </c>
    </row>
    <row r="112" spans="2:62" s="5" customFormat="1" ht="18.75" customHeight="1">
      <c r="B112" s="16"/>
      <c r="D112" s="143" t="s">
        <v>84</v>
      </c>
      <c r="E112" s="118"/>
      <c r="F112" s="118"/>
      <c r="G112" s="118"/>
      <c r="H112" s="118"/>
      <c r="N112" s="136">
        <f>ROUND($N$88*$T$112,2)</f>
        <v>0</v>
      </c>
      <c r="O112" s="118"/>
      <c r="P112" s="118"/>
      <c r="Q112" s="118"/>
      <c r="R112" s="17"/>
      <c r="T112" s="62"/>
      <c r="U112" s="63" t="s">
        <v>27</v>
      </c>
      <c r="AY112" s="5" t="s">
        <v>82</v>
      </c>
      <c r="BE112" s="48">
        <f>IF($U$112="základní",$N$112,0)</f>
        <v>0</v>
      </c>
      <c r="BF112" s="48">
        <f>IF($U$112="snížená",$N$112,0)</f>
        <v>0</v>
      </c>
      <c r="BG112" s="48">
        <f>IF($U$112="zákl. přenesená",$N$112,0)</f>
        <v>0</v>
      </c>
      <c r="BH112" s="48">
        <f>IF($U$112="sníž. přenesená",$N$112,0)</f>
        <v>0</v>
      </c>
      <c r="BI112" s="48">
        <f>IF($U$112="nulová",$N$112,0)</f>
        <v>0</v>
      </c>
      <c r="BJ112" s="5" t="s">
        <v>11</v>
      </c>
    </row>
    <row r="113" spans="2:62" s="5" customFormat="1" ht="18.75" customHeight="1">
      <c r="B113" s="16"/>
      <c r="D113" s="143" t="s">
        <v>85</v>
      </c>
      <c r="E113" s="118"/>
      <c r="F113" s="118"/>
      <c r="G113" s="118"/>
      <c r="H113" s="118"/>
      <c r="N113" s="136">
        <f>ROUND($N$88*$T$113,2)</f>
        <v>0</v>
      </c>
      <c r="O113" s="118"/>
      <c r="P113" s="118"/>
      <c r="Q113" s="118"/>
      <c r="R113" s="17"/>
      <c r="T113" s="62"/>
      <c r="U113" s="63" t="s">
        <v>27</v>
      </c>
      <c r="AY113" s="5" t="s">
        <v>82</v>
      </c>
      <c r="BE113" s="48">
        <f>IF($U$113="základní",$N$113,0)</f>
        <v>0</v>
      </c>
      <c r="BF113" s="48">
        <f>IF($U$113="snížená",$N$113,0)</f>
        <v>0</v>
      </c>
      <c r="BG113" s="48">
        <f>IF($U$113="zákl. přenesená",$N$113,0)</f>
        <v>0</v>
      </c>
      <c r="BH113" s="48">
        <f>IF($U$113="sníž. přenesená",$N$113,0)</f>
        <v>0</v>
      </c>
      <c r="BI113" s="48">
        <f>IF($U$113="nulová",$N$113,0)</f>
        <v>0</v>
      </c>
      <c r="BJ113" s="5" t="s">
        <v>11</v>
      </c>
    </row>
    <row r="114" spans="2:62" s="5" customFormat="1" ht="18.75" customHeight="1">
      <c r="B114" s="16"/>
      <c r="D114" s="143" t="s">
        <v>86</v>
      </c>
      <c r="E114" s="118"/>
      <c r="F114" s="118"/>
      <c r="G114" s="118"/>
      <c r="H114" s="118"/>
      <c r="N114" s="136">
        <f>ROUND($N$88*$T$114,2)</f>
        <v>0</v>
      </c>
      <c r="O114" s="118"/>
      <c r="P114" s="118"/>
      <c r="Q114" s="118"/>
      <c r="R114" s="17"/>
      <c r="T114" s="62"/>
      <c r="U114" s="63" t="s">
        <v>27</v>
      </c>
      <c r="AY114" s="5" t="s">
        <v>82</v>
      </c>
      <c r="BE114" s="48">
        <f>IF($U$114="základní",$N$114,0)</f>
        <v>0</v>
      </c>
      <c r="BF114" s="48">
        <f>IF($U$114="snížená",$N$114,0)</f>
        <v>0</v>
      </c>
      <c r="BG114" s="48">
        <f>IF($U$114="zákl. přenesená",$N$114,0)</f>
        <v>0</v>
      </c>
      <c r="BH114" s="48">
        <f>IF($U$114="sníž. přenesená",$N$114,0)</f>
        <v>0</v>
      </c>
      <c r="BI114" s="48">
        <f>IF($U$114="nulová",$N$114,0)</f>
        <v>0</v>
      </c>
      <c r="BJ114" s="5" t="s">
        <v>11</v>
      </c>
    </row>
    <row r="115" spans="2:62" s="5" customFormat="1" ht="18.75" customHeight="1">
      <c r="B115" s="16"/>
      <c r="D115" s="47" t="s">
        <v>87</v>
      </c>
      <c r="N115" s="136">
        <f>ROUND($N$88*$T$115,2)</f>
        <v>0</v>
      </c>
      <c r="O115" s="118"/>
      <c r="P115" s="118"/>
      <c r="Q115" s="118"/>
      <c r="R115" s="17"/>
      <c r="T115" s="64"/>
      <c r="U115" s="65" t="s">
        <v>27</v>
      </c>
      <c r="AY115" s="5" t="s">
        <v>88</v>
      </c>
      <c r="BE115" s="48">
        <f>IF($U$115="základní",$N$115,0)</f>
        <v>0</v>
      </c>
      <c r="BF115" s="48">
        <f>IF($U$115="snížená",$N$115,0)</f>
        <v>0</v>
      </c>
      <c r="BG115" s="48">
        <f>IF($U$115="zákl. přenesená",$N$115,0)</f>
        <v>0</v>
      </c>
      <c r="BH115" s="48">
        <f>IF($U$115="sníž. přenesená",$N$115,0)</f>
        <v>0</v>
      </c>
      <c r="BI115" s="48">
        <f>IF($U$115="nulová",$N$115,0)</f>
        <v>0</v>
      </c>
      <c r="BJ115" s="5" t="s">
        <v>11</v>
      </c>
    </row>
    <row r="116" spans="2:62" s="5" customFormat="1" ht="14.25" customHeight="1">
      <c r="B116" s="16"/>
      <c r="R116" s="17"/>
    </row>
    <row r="117" spans="2:62" s="5" customFormat="1" ht="30" customHeight="1">
      <c r="B117" s="16"/>
      <c r="C117" s="49" t="s">
        <v>49</v>
      </c>
      <c r="D117" s="19"/>
      <c r="E117" s="19"/>
      <c r="F117" s="19"/>
      <c r="G117" s="19"/>
      <c r="H117" s="19"/>
      <c r="I117" s="19"/>
      <c r="J117" s="19"/>
      <c r="K117" s="19"/>
      <c r="L117" s="137">
        <f>ROUND(SUM($N$88+$N$109),2)</f>
        <v>0</v>
      </c>
      <c r="M117" s="138"/>
      <c r="N117" s="138"/>
      <c r="O117" s="138"/>
      <c r="P117" s="138"/>
      <c r="Q117" s="138"/>
      <c r="R117" s="17"/>
    </row>
    <row r="118" spans="2:62" s="5" customFormat="1" ht="7.5" customHeight="1">
      <c r="B118" s="32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4"/>
    </row>
    <row r="122" spans="2:62" s="5" customFormat="1" ht="7.5" customHeight="1">
      <c r="B122" s="35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7"/>
    </row>
    <row r="123" spans="2:62" s="5" customFormat="1" ht="37.5" customHeight="1">
      <c r="B123" s="16"/>
      <c r="C123" s="139" t="s">
        <v>89</v>
      </c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7"/>
    </row>
    <row r="124" spans="2:62" s="5" customFormat="1" ht="7.5" customHeight="1">
      <c r="B124" s="16"/>
      <c r="R124" s="17"/>
    </row>
    <row r="125" spans="2:62" s="5" customFormat="1" ht="30.75" customHeight="1">
      <c r="B125" s="16"/>
      <c r="C125" s="14" t="s">
        <v>7</v>
      </c>
      <c r="F125" s="140" t="str">
        <f>$F$6</f>
        <v>Rekonstrukce vnitrobloku u autobusového nádraží v Pardubicích</v>
      </c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R125" s="17"/>
    </row>
    <row r="126" spans="2:62" s="5" customFormat="1" ht="37.5" customHeight="1">
      <c r="B126" s="16"/>
      <c r="C126" s="38" t="s">
        <v>53</v>
      </c>
      <c r="F126" s="141" t="str">
        <f>$F$7</f>
        <v>SO 110.1 - Komunikace a zpevněné plochy I.etapa</v>
      </c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R126" s="17"/>
    </row>
    <row r="127" spans="2:62" s="5" customFormat="1" ht="7.5" customHeight="1">
      <c r="B127" s="16"/>
      <c r="R127" s="17"/>
    </row>
    <row r="128" spans="2:62" s="5" customFormat="1" ht="18.75" customHeight="1">
      <c r="B128" s="16"/>
      <c r="C128" s="14" t="s">
        <v>12</v>
      </c>
      <c r="F128" s="12" t="str">
        <f>$F$9</f>
        <v>Pardubice</v>
      </c>
      <c r="K128" s="14" t="s">
        <v>14</v>
      </c>
      <c r="M128" s="142">
        <f>IF($O$9="","",$O$9)</f>
        <v>41692</v>
      </c>
      <c r="N128" s="118"/>
      <c r="O128" s="118"/>
      <c r="P128" s="118"/>
      <c r="R128" s="17"/>
    </row>
    <row r="129" spans="2:64" s="5" customFormat="1" ht="7.5" customHeight="1">
      <c r="B129" s="16"/>
      <c r="R129" s="17"/>
    </row>
    <row r="130" spans="2:64" s="5" customFormat="1" ht="15.75" customHeight="1">
      <c r="B130" s="16"/>
      <c r="C130" s="14" t="s">
        <v>17</v>
      </c>
      <c r="F130" s="12" t="str">
        <f>$E$12</f>
        <v>Statutární město Pardubice, MO Pardubice 1</v>
      </c>
      <c r="K130" s="14" t="s">
        <v>21</v>
      </c>
      <c r="M130" s="132" t="str">
        <f>$E$18</f>
        <v>PRODIN a.s.</v>
      </c>
      <c r="N130" s="118"/>
      <c r="O130" s="118"/>
      <c r="P130" s="118"/>
      <c r="Q130" s="118"/>
      <c r="R130" s="17"/>
    </row>
    <row r="131" spans="2:64" s="5" customFormat="1" ht="15" customHeight="1">
      <c r="B131" s="16"/>
      <c r="C131" s="14" t="s">
        <v>20</v>
      </c>
      <c r="F131" s="12" t="str">
        <f>IF($E$15="","",$E$15)</f>
        <v/>
      </c>
      <c r="K131" s="14" t="s">
        <v>23</v>
      </c>
      <c r="M131" s="132" t="str">
        <f>$E$21</f>
        <v>Ing. Regina Reisingerová</v>
      </c>
      <c r="N131" s="118"/>
      <c r="O131" s="118"/>
      <c r="P131" s="118"/>
      <c r="Q131" s="118"/>
      <c r="R131" s="17"/>
    </row>
    <row r="132" spans="2:64" s="5" customFormat="1" ht="11.25" customHeight="1">
      <c r="B132" s="16"/>
      <c r="R132" s="17"/>
    </row>
    <row r="133" spans="2:64" s="66" customFormat="1" ht="30" customHeight="1">
      <c r="B133" s="67"/>
      <c r="C133" s="68" t="s">
        <v>90</v>
      </c>
      <c r="D133" s="69" t="s">
        <v>91</v>
      </c>
      <c r="E133" s="69" t="s">
        <v>42</v>
      </c>
      <c r="F133" s="133" t="s">
        <v>92</v>
      </c>
      <c r="G133" s="134"/>
      <c r="H133" s="134"/>
      <c r="I133" s="134"/>
      <c r="J133" s="69" t="s">
        <v>93</v>
      </c>
      <c r="K133" s="69" t="s">
        <v>94</v>
      </c>
      <c r="L133" s="133" t="s">
        <v>95</v>
      </c>
      <c r="M133" s="134"/>
      <c r="N133" s="133" t="s">
        <v>96</v>
      </c>
      <c r="O133" s="134"/>
      <c r="P133" s="134"/>
      <c r="Q133" s="135"/>
      <c r="R133" s="70"/>
      <c r="T133" s="41" t="s">
        <v>97</v>
      </c>
      <c r="U133" s="42" t="s">
        <v>26</v>
      </c>
      <c r="V133" s="42" t="s">
        <v>98</v>
      </c>
      <c r="W133" s="42" t="s">
        <v>99</v>
      </c>
      <c r="X133" s="42" t="s">
        <v>100</v>
      </c>
      <c r="Y133" s="42" t="s">
        <v>101</v>
      </c>
      <c r="Z133" s="42" t="s">
        <v>102</v>
      </c>
      <c r="AA133" s="43" t="s">
        <v>103</v>
      </c>
    </row>
    <row r="134" spans="2:64" s="5" customFormat="1" ht="30" customHeight="1">
      <c r="B134" s="16"/>
      <c r="C134" s="45" t="s">
        <v>55</v>
      </c>
      <c r="N134" s="117">
        <f>$BK$134</f>
        <v>0</v>
      </c>
      <c r="O134" s="118"/>
      <c r="P134" s="118"/>
      <c r="Q134" s="118"/>
      <c r="R134" s="17"/>
      <c r="T134" s="44"/>
      <c r="U134" s="24"/>
      <c r="V134" s="24"/>
      <c r="W134" s="71">
        <f>$W$135+$W$307+$W$337+$W$355+$W$366</f>
        <v>2843.5570660000003</v>
      </c>
      <c r="X134" s="24"/>
      <c r="Y134" s="71">
        <f>$Y$135+$Y$307+$Y$337+$Y$355+$Y$366</f>
        <v>523.83819699999992</v>
      </c>
      <c r="Z134" s="24"/>
      <c r="AA134" s="72">
        <f>$AA$135+$AA$307+$AA$337+$AA$355+$AA$366</f>
        <v>648.0199080000001</v>
      </c>
      <c r="AT134" s="5" t="s">
        <v>43</v>
      </c>
      <c r="AU134" s="5" t="s">
        <v>60</v>
      </c>
      <c r="BK134" s="73">
        <f>$BK$135+$BK$307+$BK$337+$BK$355+$BK$366</f>
        <v>0</v>
      </c>
    </row>
    <row r="135" spans="2:64" s="74" customFormat="1" ht="37.5" customHeight="1">
      <c r="B135" s="75"/>
      <c r="D135" s="76" t="s">
        <v>61</v>
      </c>
      <c r="N135" s="116">
        <f>$BK$135</f>
        <v>0</v>
      </c>
      <c r="O135" s="112"/>
      <c r="P135" s="112"/>
      <c r="Q135" s="112"/>
      <c r="R135" s="78"/>
      <c r="T135" s="79"/>
      <c r="W135" s="80">
        <f>$W$136+$W$180+$W$184+$W$189+$W$227+$W$241+$W$280+$W$303</f>
        <v>2349.2452660000004</v>
      </c>
      <c r="Y135" s="80">
        <f>$Y$136+$Y$180+$Y$184+$Y$189+$Y$227+$Y$241+$Y$280+$Y$303</f>
        <v>456.46548899999993</v>
      </c>
      <c r="AA135" s="81">
        <f>$AA$136+$AA$180+$AA$184+$AA$189+$AA$227+$AA$241+$AA$280+$AA$303</f>
        <v>648.0199080000001</v>
      </c>
      <c r="AR135" s="77" t="s">
        <v>11</v>
      </c>
      <c r="AT135" s="77" t="s">
        <v>43</v>
      </c>
      <c r="AU135" s="77" t="s">
        <v>44</v>
      </c>
      <c r="AY135" s="77" t="s">
        <v>104</v>
      </c>
      <c r="BK135" s="82">
        <f>$BK$136+$BK$180+$BK$184+$BK$189+$BK$227+$BK$241+$BK$280+$BK$303</f>
        <v>0</v>
      </c>
    </row>
    <row r="136" spans="2:64" s="74" customFormat="1" ht="21" customHeight="1">
      <c r="B136" s="75"/>
      <c r="D136" s="83" t="s">
        <v>62</v>
      </c>
      <c r="N136" s="111">
        <f>$BK$136</f>
        <v>0</v>
      </c>
      <c r="O136" s="112"/>
      <c r="P136" s="112"/>
      <c r="Q136" s="112"/>
      <c r="R136" s="78"/>
      <c r="T136" s="79"/>
      <c r="W136" s="80">
        <f>SUM($W$137:$W$179)</f>
        <v>559.41097800000011</v>
      </c>
      <c r="Y136" s="80">
        <f>SUM($Y$137:$Y$179)</f>
        <v>0</v>
      </c>
      <c r="AA136" s="81">
        <f>SUM($AA$137:$AA$179)</f>
        <v>601.91810000000009</v>
      </c>
      <c r="AR136" s="77" t="s">
        <v>11</v>
      </c>
      <c r="AT136" s="77" t="s">
        <v>43</v>
      </c>
      <c r="AU136" s="77" t="s">
        <v>11</v>
      </c>
      <c r="AY136" s="77" t="s">
        <v>104</v>
      </c>
      <c r="BK136" s="82">
        <f>SUM($BK$137:$BK$179)</f>
        <v>0</v>
      </c>
    </row>
    <row r="137" spans="2:64" s="5" customFormat="1" ht="27" customHeight="1">
      <c r="B137" s="16"/>
      <c r="C137" s="84" t="s">
        <v>11</v>
      </c>
      <c r="D137" s="84" t="s">
        <v>105</v>
      </c>
      <c r="E137" s="85" t="s">
        <v>106</v>
      </c>
      <c r="F137" s="122" t="s">
        <v>107</v>
      </c>
      <c r="G137" s="120"/>
      <c r="H137" s="120"/>
      <c r="I137" s="120"/>
      <c r="J137" s="86" t="s">
        <v>108</v>
      </c>
      <c r="K137" s="87">
        <v>518.98</v>
      </c>
      <c r="L137" s="119">
        <v>0</v>
      </c>
      <c r="M137" s="120"/>
      <c r="N137" s="121">
        <f>ROUND($L$137*$K$137,2)</f>
        <v>0</v>
      </c>
      <c r="O137" s="120"/>
      <c r="P137" s="120"/>
      <c r="Q137" s="120"/>
      <c r="R137" s="17"/>
      <c r="T137" s="88"/>
      <c r="U137" s="89" t="s">
        <v>27</v>
      </c>
      <c r="V137" s="90">
        <v>0.20899999999999999</v>
      </c>
      <c r="W137" s="90">
        <f>$V$137*$K$137</f>
        <v>108.46682</v>
      </c>
      <c r="X137" s="90">
        <v>0</v>
      </c>
      <c r="Y137" s="90">
        <f>$X$137*$K$137</f>
        <v>0</v>
      </c>
      <c r="Z137" s="90">
        <v>0</v>
      </c>
      <c r="AA137" s="91">
        <f>$Z$137*$K$137</f>
        <v>0</v>
      </c>
      <c r="AR137" s="5" t="s">
        <v>109</v>
      </c>
      <c r="AT137" s="5" t="s">
        <v>105</v>
      </c>
      <c r="AU137" s="5" t="s">
        <v>51</v>
      </c>
      <c r="AY137" s="5" t="s">
        <v>104</v>
      </c>
      <c r="BE137" s="48">
        <f>IF($U$137="základní",$N$137,0)</f>
        <v>0</v>
      </c>
      <c r="BF137" s="48">
        <f>IF($U$137="snížená",$N$137,0)</f>
        <v>0</v>
      </c>
      <c r="BG137" s="48">
        <f>IF($U$137="zákl. přenesená",$N$137,0)</f>
        <v>0</v>
      </c>
      <c r="BH137" s="48">
        <f>IF($U$137="sníž. přenesená",$N$137,0)</f>
        <v>0</v>
      </c>
      <c r="BI137" s="48">
        <f>IF($U$137="nulová",$N$137,0)</f>
        <v>0</v>
      </c>
      <c r="BJ137" s="5" t="s">
        <v>11</v>
      </c>
      <c r="BK137" s="48">
        <f>ROUND($L$137*$K$137,2)</f>
        <v>0</v>
      </c>
      <c r="BL137" s="5" t="s">
        <v>109</v>
      </c>
    </row>
    <row r="138" spans="2:64" s="5" customFormat="1" ht="27" customHeight="1">
      <c r="B138" s="92"/>
      <c r="E138" s="93"/>
      <c r="F138" s="125" t="s">
        <v>110</v>
      </c>
      <c r="G138" s="126"/>
      <c r="H138" s="126"/>
      <c r="I138" s="126"/>
      <c r="K138" s="94">
        <v>518.98</v>
      </c>
      <c r="R138" s="95"/>
      <c r="T138" s="96"/>
      <c r="AA138" s="97"/>
      <c r="AT138" s="93" t="s">
        <v>111</v>
      </c>
      <c r="AU138" s="93" t="s">
        <v>51</v>
      </c>
      <c r="AV138" s="93" t="s">
        <v>51</v>
      </c>
      <c r="AW138" s="93" t="s">
        <v>60</v>
      </c>
      <c r="AX138" s="93" t="s">
        <v>11</v>
      </c>
      <c r="AY138" s="93" t="s">
        <v>104</v>
      </c>
    </row>
    <row r="139" spans="2:64" s="5" customFormat="1" ht="27" customHeight="1">
      <c r="B139" s="16"/>
      <c r="C139" s="84" t="s">
        <v>51</v>
      </c>
      <c r="D139" s="84" t="s">
        <v>105</v>
      </c>
      <c r="E139" s="85" t="s">
        <v>112</v>
      </c>
      <c r="F139" s="122" t="s">
        <v>113</v>
      </c>
      <c r="G139" s="120"/>
      <c r="H139" s="120"/>
      <c r="I139" s="120"/>
      <c r="J139" s="86" t="s">
        <v>108</v>
      </c>
      <c r="K139" s="87">
        <v>24.4</v>
      </c>
      <c r="L139" s="119">
        <v>0</v>
      </c>
      <c r="M139" s="120"/>
      <c r="N139" s="121">
        <f>ROUND($L$139*$K$139,2)</f>
        <v>0</v>
      </c>
      <c r="O139" s="120"/>
      <c r="P139" s="120"/>
      <c r="Q139" s="120"/>
      <c r="R139" s="17"/>
      <c r="T139" s="88"/>
      <c r="U139" s="89" t="s">
        <v>27</v>
      </c>
      <c r="V139" s="90">
        <v>0.16</v>
      </c>
      <c r="W139" s="90">
        <f>$V$139*$K$139</f>
        <v>3.9039999999999999</v>
      </c>
      <c r="X139" s="90">
        <v>0</v>
      </c>
      <c r="Y139" s="90">
        <f>$X$139*$K$139</f>
        <v>0</v>
      </c>
      <c r="Z139" s="90">
        <v>0.255</v>
      </c>
      <c r="AA139" s="91">
        <f>$Z$139*$K$139</f>
        <v>6.2219999999999995</v>
      </c>
      <c r="AR139" s="5" t="s">
        <v>109</v>
      </c>
      <c r="AT139" s="5" t="s">
        <v>105</v>
      </c>
      <c r="AU139" s="5" t="s">
        <v>51</v>
      </c>
      <c r="AY139" s="5" t="s">
        <v>104</v>
      </c>
      <c r="BE139" s="48">
        <f>IF($U$139="základní",$N$139,0)</f>
        <v>0</v>
      </c>
      <c r="BF139" s="48">
        <f>IF($U$139="snížená",$N$139,0)</f>
        <v>0</v>
      </c>
      <c r="BG139" s="48">
        <f>IF($U$139="zákl. přenesená",$N$139,0)</f>
        <v>0</v>
      </c>
      <c r="BH139" s="48">
        <f>IF($U$139="sníž. přenesená",$N$139,0)</f>
        <v>0</v>
      </c>
      <c r="BI139" s="48">
        <f>IF($U$139="nulová",$N$139,0)</f>
        <v>0</v>
      </c>
      <c r="BJ139" s="5" t="s">
        <v>11</v>
      </c>
      <c r="BK139" s="48">
        <f>ROUND($L$139*$K$139,2)</f>
        <v>0</v>
      </c>
      <c r="BL139" s="5" t="s">
        <v>109</v>
      </c>
    </row>
    <row r="140" spans="2:64" s="5" customFormat="1" ht="15.75" customHeight="1">
      <c r="B140" s="92"/>
      <c r="E140" s="93"/>
      <c r="F140" s="125" t="s">
        <v>114</v>
      </c>
      <c r="G140" s="126"/>
      <c r="H140" s="126"/>
      <c r="I140" s="126"/>
      <c r="K140" s="94">
        <v>24.4</v>
      </c>
      <c r="R140" s="95"/>
      <c r="T140" s="96"/>
      <c r="AA140" s="97"/>
      <c r="AT140" s="93" t="s">
        <v>111</v>
      </c>
      <c r="AU140" s="93" t="s">
        <v>51</v>
      </c>
      <c r="AV140" s="93" t="s">
        <v>51</v>
      </c>
      <c r="AW140" s="93" t="s">
        <v>60</v>
      </c>
      <c r="AX140" s="93" t="s">
        <v>11</v>
      </c>
      <c r="AY140" s="93" t="s">
        <v>104</v>
      </c>
    </row>
    <row r="141" spans="2:64" s="5" customFormat="1" ht="27" customHeight="1">
      <c r="B141" s="16"/>
      <c r="C141" s="84" t="s">
        <v>115</v>
      </c>
      <c r="D141" s="84" t="s">
        <v>105</v>
      </c>
      <c r="E141" s="85" t="s">
        <v>116</v>
      </c>
      <c r="F141" s="122" t="s">
        <v>117</v>
      </c>
      <c r="G141" s="120"/>
      <c r="H141" s="120"/>
      <c r="I141" s="120"/>
      <c r="J141" s="86" t="s">
        <v>108</v>
      </c>
      <c r="K141" s="87">
        <v>65.8</v>
      </c>
      <c r="L141" s="119">
        <v>0</v>
      </c>
      <c r="M141" s="120"/>
      <c r="N141" s="121">
        <f>ROUND($L$141*$K$141,2)</f>
        <v>0</v>
      </c>
      <c r="O141" s="120"/>
      <c r="P141" s="120"/>
      <c r="Q141" s="120"/>
      <c r="R141" s="17"/>
      <c r="T141" s="88"/>
      <c r="U141" s="89" t="s">
        <v>27</v>
      </c>
      <c r="V141" s="90">
        <v>0.21</v>
      </c>
      <c r="W141" s="90">
        <f>$V$141*$K$141</f>
        <v>13.818</v>
      </c>
      <c r="X141" s="90">
        <v>0</v>
      </c>
      <c r="Y141" s="90">
        <f>$X$141*$K$141</f>
        <v>0</v>
      </c>
      <c r="Z141" s="90">
        <v>0.26</v>
      </c>
      <c r="AA141" s="91">
        <f>$Z$141*$K$141</f>
        <v>17.108000000000001</v>
      </c>
      <c r="AR141" s="5" t="s">
        <v>109</v>
      </c>
      <c r="AT141" s="5" t="s">
        <v>105</v>
      </c>
      <c r="AU141" s="5" t="s">
        <v>51</v>
      </c>
      <c r="AY141" s="5" t="s">
        <v>104</v>
      </c>
      <c r="BE141" s="48">
        <f>IF($U$141="základní",$N$141,0)</f>
        <v>0</v>
      </c>
      <c r="BF141" s="48">
        <f>IF($U$141="snížená",$N$141,0)</f>
        <v>0</v>
      </c>
      <c r="BG141" s="48">
        <f>IF($U$141="zákl. přenesená",$N$141,0)</f>
        <v>0</v>
      </c>
      <c r="BH141" s="48">
        <f>IF($U$141="sníž. přenesená",$N$141,0)</f>
        <v>0</v>
      </c>
      <c r="BI141" s="48">
        <f>IF($U$141="nulová",$N$141,0)</f>
        <v>0</v>
      </c>
      <c r="BJ141" s="5" t="s">
        <v>11</v>
      </c>
      <c r="BK141" s="48">
        <f>ROUND($L$141*$K$141,2)</f>
        <v>0</v>
      </c>
      <c r="BL141" s="5" t="s">
        <v>109</v>
      </c>
    </row>
    <row r="142" spans="2:64" s="5" customFormat="1" ht="15.75" customHeight="1">
      <c r="B142" s="92"/>
      <c r="E142" s="93"/>
      <c r="F142" s="125" t="s">
        <v>118</v>
      </c>
      <c r="G142" s="126"/>
      <c r="H142" s="126"/>
      <c r="I142" s="126"/>
      <c r="K142" s="94">
        <v>65.8</v>
      </c>
      <c r="R142" s="95"/>
      <c r="T142" s="96"/>
      <c r="AA142" s="97"/>
      <c r="AT142" s="93" t="s">
        <v>111</v>
      </c>
      <c r="AU142" s="93" t="s">
        <v>51</v>
      </c>
      <c r="AV142" s="93" t="s">
        <v>51</v>
      </c>
      <c r="AW142" s="93" t="s">
        <v>60</v>
      </c>
      <c r="AX142" s="93" t="s">
        <v>11</v>
      </c>
      <c r="AY142" s="93" t="s">
        <v>104</v>
      </c>
    </row>
    <row r="143" spans="2:64" s="5" customFormat="1" ht="27" customHeight="1">
      <c r="B143" s="16"/>
      <c r="C143" s="84" t="s">
        <v>109</v>
      </c>
      <c r="D143" s="84" t="s">
        <v>105</v>
      </c>
      <c r="E143" s="85" t="s">
        <v>119</v>
      </c>
      <c r="F143" s="122" t="s">
        <v>120</v>
      </c>
      <c r="G143" s="120"/>
      <c r="H143" s="120"/>
      <c r="I143" s="120"/>
      <c r="J143" s="86" t="s">
        <v>108</v>
      </c>
      <c r="K143" s="87">
        <v>15.6</v>
      </c>
      <c r="L143" s="119">
        <v>0</v>
      </c>
      <c r="M143" s="120"/>
      <c r="N143" s="121">
        <f>ROUND($L$143*$K$143,2)</f>
        <v>0</v>
      </c>
      <c r="O143" s="120"/>
      <c r="P143" s="120"/>
      <c r="Q143" s="120"/>
      <c r="R143" s="17"/>
      <c r="T143" s="88"/>
      <c r="U143" s="89" t="s">
        <v>27</v>
      </c>
      <c r="V143" s="90">
        <v>1.1579999999999999</v>
      </c>
      <c r="W143" s="90">
        <f>$V$143*$K$143</f>
        <v>18.064799999999998</v>
      </c>
      <c r="X143" s="90">
        <v>0</v>
      </c>
      <c r="Y143" s="90">
        <f>$X$143*$K$143</f>
        <v>0</v>
      </c>
      <c r="Z143" s="90">
        <v>0.4</v>
      </c>
      <c r="AA143" s="91">
        <f>$Z$143*$K$143</f>
        <v>6.24</v>
      </c>
      <c r="AR143" s="5" t="s">
        <v>109</v>
      </c>
      <c r="AT143" s="5" t="s">
        <v>105</v>
      </c>
      <c r="AU143" s="5" t="s">
        <v>51</v>
      </c>
      <c r="AY143" s="5" t="s">
        <v>104</v>
      </c>
      <c r="BE143" s="48">
        <f>IF($U$143="základní",$N$143,0)</f>
        <v>0</v>
      </c>
      <c r="BF143" s="48">
        <f>IF($U$143="snížená",$N$143,0)</f>
        <v>0</v>
      </c>
      <c r="BG143" s="48">
        <f>IF($U$143="zákl. přenesená",$N$143,0)</f>
        <v>0</v>
      </c>
      <c r="BH143" s="48">
        <f>IF($U$143="sníž. přenesená",$N$143,0)</f>
        <v>0</v>
      </c>
      <c r="BI143" s="48">
        <f>IF($U$143="nulová",$N$143,0)</f>
        <v>0</v>
      </c>
      <c r="BJ143" s="5" t="s">
        <v>11</v>
      </c>
      <c r="BK143" s="48">
        <f>ROUND($L$143*$K$143,2)</f>
        <v>0</v>
      </c>
      <c r="BL143" s="5" t="s">
        <v>109</v>
      </c>
    </row>
    <row r="144" spans="2:64" s="5" customFormat="1" ht="27" customHeight="1">
      <c r="B144" s="16"/>
      <c r="C144" s="84" t="s">
        <v>121</v>
      </c>
      <c r="D144" s="84" t="s">
        <v>105</v>
      </c>
      <c r="E144" s="85" t="s">
        <v>122</v>
      </c>
      <c r="F144" s="122" t="s">
        <v>123</v>
      </c>
      <c r="G144" s="120"/>
      <c r="H144" s="120"/>
      <c r="I144" s="120"/>
      <c r="J144" s="86" t="s">
        <v>108</v>
      </c>
      <c r="K144" s="87">
        <v>15.6</v>
      </c>
      <c r="L144" s="119">
        <v>0</v>
      </c>
      <c r="M144" s="120"/>
      <c r="N144" s="121">
        <f>ROUND($L$144*$K$144,2)</f>
        <v>0</v>
      </c>
      <c r="O144" s="120"/>
      <c r="P144" s="120"/>
      <c r="Q144" s="120"/>
      <c r="R144" s="17"/>
      <c r="T144" s="88"/>
      <c r="U144" s="89" t="s">
        <v>27</v>
      </c>
      <c r="V144" s="90">
        <v>2.2789999999999999</v>
      </c>
      <c r="W144" s="90">
        <f>$V$144*$K$144</f>
        <v>35.552399999999999</v>
      </c>
      <c r="X144" s="90">
        <v>0</v>
      </c>
      <c r="Y144" s="90">
        <f>$X$144*$K$144</f>
        <v>0</v>
      </c>
      <c r="Z144" s="90">
        <v>0.5</v>
      </c>
      <c r="AA144" s="91">
        <f>$Z$144*$K$144</f>
        <v>7.8</v>
      </c>
      <c r="AR144" s="5" t="s">
        <v>109</v>
      </c>
      <c r="AT144" s="5" t="s">
        <v>105</v>
      </c>
      <c r="AU144" s="5" t="s">
        <v>51</v>
      </c>
      <c r="AY144" s="5" t="s">
        <v>104</v>
      </c>
      <c r="BE144" s="48">
        <f>IF($U$144="základní",$N$144,0)</f>
        <v>0</v>
      </c>
      <c r="BF144" s="48">
        <f>IF($U$144="snížená",$N$144,0)</f>
        <v>0</v>
      </c>
      <c r="BG144" s="48">
        <f>IF($U$144="zákl. přenesená",$N$144,0)</f>
        <v>0</v>
      </c>
      <c r="BH144" s="48">
        <f>IF($U$144="sníž. přenesená",$N$144,0)</f>
        <v>0</v>
      </c>
      <c r="BI144" s="48">
        <f>IF($U$144="nulová",$N$144,0)</f>
        <v>0</v>
      </c>
      <c r="BJ144" s="5" t="s">
        <v>11</v>
      </c>
      <c r="BK144" s="48">
        <f>ROUND($L$144*$K$144,2)</f>
        <v>0</v>
      </c>
      <c r="BL144" s="5" t="s">
        <v>109</v>
      </c>
    </row>
    <row r="145" spans="2:64" s="5" customFormat="1" ht="15.75" customHeight="1">
      <c r="B145" s="92"/>
      <c r="E145" s="93"/>
      <c r="F145" s="125" t="s">
        <v>124</v>
      </c>
      <c r="G145" s="126"/>
      <c r="H145" s="126"/>
      <c r="I145" s="126"/>
      <c r="K145" s="94">
        <v>15.6</v>
      </c>
      <c r="R145" s="95"/>
      <c r="T145" s="96"/>
      <c r="AA145" s="97"/>
      <c r="AT145" s="93" t="s">
        <v>111</v>
      </c>
      <c r="AU145" s="93" t="s">
        <v>51</v>
      </c>
      <c r="AV145" s="93" t="s">
        <v>51</v>
      </c>
      <c r="AW145" s="93" t="s">
        <v>60</v>
      </c>
      <c r="AX145" s="93" t="s">
        <v>11</v>
      </c>
      <c r="AY145" s="93" t="s">
        <v>104</v>
      </c>
    </row>
    <row r="146" spans="2:64" s="5" customFormat="1" ht="27" customHeight="1">
      <c r="B146" s="16"/>
      <c r="C146" s="84" t="s">
        <v>125</v>
      </c>
      <c r="D146" s="84" t="s">
        <v>105</v>
      </c>
      <c r="E146" s="85" t="s">
        <v>126</v>
      </c>
      <c r="F146" s="122" t="s">
        <v>127</v>
      </c>
      <c r="G146" s="120"/>
      <c r="H146" s="120"/>
      <c r="I146" s="120"/>
      <c r="J146" s="86" t="s">
        <v>108</v>
      </c>
      <c r="K146" s="87">
        <v>15.6</v>
      </c>
      <c r="L146" s="119">
        <v>0</v>
      </c>
      <c r="M146" s="120"/>
      <c r="N146" s="121">
        <f>ROUND($L$146*$K$146,2)</f>
        <v>0</v>
      </c>
      <c r="O146" s="120"/>
      <c r="P146" s="120"/>
      <c r="Q146" s="120"/>
      <c r="R146" s="17"/>
      <c r="T146" s="88"/>
      <c r="U146" s="89" t="s">
        <v>27</v>
      </c>
      <c r="V146" s="90">
        <v>0.22</v>
      </c>
      <c r="W146" s="90">
        <f>$V$146*$K$146</f>
        <v>3.4319999999999999</v>
      </c>
      <c r="X146" s="90">
        <v>0</v>
      </c>
      <c r="Y146" s="90">
        <f>$X$146*$K$146</f>
        <v>0</v>
      </c>
      <c r="Z146" s="90">
        <v>9.8000000000000004E-2</v>
      </c>
      <c r="AA146" s="91">
        <f>$Z$146*$K$146</f>
        <v>1.5287999999999999</v>
      </c>
      <c r="AR146" s="5" t="s">
        <v>109</v>
      </c>
      <c r="AT146" s="5" t="s">
        <v>105</v>
      </c>
      <c r="AU146" s="5" t="s">
        <v>51</v>
      </c>
      <c r="AY146" s="5" t="s">
        <v>104</v>
      </c>
      <c r="BE146" s="48">
        <f>IF($U$146="základní",$N$146,0)</f>
        <v>0</v>
      </c>
      <c r="BF146" s="48">
        <f>IF($U$146="snížená",$N$146,0)</f>
        <v>0</v>
      </c>
      <c r="BG146" s="48">
        <f>IF($U$146="zákl. přenesená",$N$146,0)</f>
        <v>0</v>
      </c>
      <c r="BH146" s="48">
        <f>IF($U$146="sníž. přenesená",$N$146,0)</f>
        <v>0</v>
      </c>
      <c r="BI146" s="48">
        <f>IF($U$146="nulová",$N$146,0)</f>
        <v>0</v>
      </c>
      <c r="BJ146" s="5" t="s">
        <v>11</v>
      </c>
      <c r="BK146" s="48">
        <f>ROUND($L$146*$K$146,2)</f>
        <v>0</v>
      </c>
      <c r="BL146" s="5" t="s">
        <v>109</v>
      </c>
    </row>
    <row r="147" spans="2:64" s="5" customFormat="1" ht="15.75" customHeight="1">
      <c r="B147" s="92"/>
      <c r="E147" s="93"/>
      <c r="F147" s="125" t="s">
        <v>124</v>
      </c>
      <c r="G147" s="126"/>
      <c r="H147" s="126"/>
      <c r="I147" s="126"/>
      <c r="K147" s="94">
        <v>15.6</v>
      </c>
      <c r="R147" s="95"/>
      <c r="T147" s="96"/>
      <c r="AA147" s="97"/>
      <c r="AT147" s="93" t="s">
        <v>111</v>
      </c>
      <c r="AU147" s="93" t="s">
        <v>51</v>
      </c>
      <c r="AV147" s="93" t="s">
        <v>51</v>
      </c>
      <c r="AW147" s="93" t="s">
        <v>60</v>
      </c>
      <c r="AX147" s="93" t="s">
        <v>11</v>
      </c>
      <c r="AY147" s="93" t="s">
        <v>104</v>
      </c>
    </row>
    <row r="148" spans="2:64" s="5" customFormat="1" ht="39" customHeight="1">
      <c r="B148" s="16"/>
      <c r="C148" s="84" t="s">
        <v>128</v>
      </c>
      <c r="D148" s="84" t="s">
        <v>105</v>
      </c>
      <c r="E148" s="85" t="s">
        <v>129</v>
      </c>
      <c r="F148" s="122" t="s">
        <v>130</v>
      </c>
      <c r="G148" s="120"/>
      <c r="H148" s="120"/>
      <c r="I148" s="120"/>
      <c r="J148" s="86" t="s">
        <v>108</v>
      </c>
      <c r="K148" s="87">
        <v>197.2</v>
      </c>
      <c r="L148" s="119">
        <v>0</v>
      </c>
      <c r="M148" s="120"/>
      <c r="N148" s="121">
        <f>ROUND($L$148*$K$148,2)</f>
        <v>0</v>
      </c>
      <c r="O148" s="120"/>
      <c r="P148" s="120"/>
      <c r="Q148" s="120"/>
      <c r="R148" s="17"/>
      <c r="T148" s="88"/>
      <c r="U148" s="89" t="s">
        <v>27</v>
      </c>
      <c r="V148" s="90">
        <v>0.20100000000000001</v>
      </c>
      <c r="W148" s="90">
        <f>$V$148*$K$148</f>
        <v>39.6372</v>
      </c>
      <c r="X148" s="90">
        <v>0</v>
      </c>
      <c r="Y148" s="90">
        <f>$X$148*$K$148</f>
        <v>0</v>
      </c>
      <c r="Z148" s="90">
        <v>0.56000000000000005</v>
      </c>
      <c r="AA148" s="91">
        <f>$Z$148*$K$148</f>
        <v>110.432</v>
      </c>
      <c r="AR148" s="5" t="s">
        <v>109</v>
      </c>
      <c r="AT148" s="5" t="s">
        <v>105</v>
      </c>
      <c r="AU148" s="5" t="s">
        <v>51</v>
      </c>
      <c r="AY148" s="5" t="s">
        <v>104</v>
      </c>
      <c r="BE148" s="48">
        <f>IF($U$148="základní",$N$148,0)</f>
        <v>0</v>
      </c>
      <c r="BF148" s="48">
        <f>IF($U$148="snížená",$N$148,0)</f>
        <v>0</v>
      </c>
      <c r="BG148" s="48">
        <f>IF($U$148="zákl. přenesená",$N$148,0)</f>
        <v>0</v>
      </c>
      <c r="BH148" s="48">
        <f>IF($U$148="sníž. přenesená",$N$148,0)</f>
        <v>0</v>
      </c>
      <c r="BI148" s="48">
        <f>IF($U$148="nulová",$N$148,0)</f>
        <v>0</v>
      </c>
      <c r="BJ148" s="5" t="s">
        <v>11</v>
      </c>
      <c r="BK148" s="48">
        <f>ROUND($L$148*$K$148,2)</f>
        <v>0</v>
      </c>
      <c r="BL148" s="5" t="s">
        <v>109</v>
      </c>
    </row>
    <row r="149" spans="2:64" s="5" customFormat="1" ht="15.75" customHeight="1">
      <c r="B149" s="92"/>
      <c r="E149" s="93"/>
      <c r="F149" s="125" t="s">
        <v>131</v>
      </c>
      <c r="G149" s="126"/>
      <c r="H149" s="126"/>
      <c r="I149" s="126"/>
      <c r="K149" s="94">
        <v>107</v>
      </c>
      <c r="R149" s="95"/>
      <c r="T149" s="96"/>
      <c r="AA149" s="97"/>
      <c r="AT149" s="93" t="s">
        <v>111</v>
      </c>
      <c r="AU149" s="93" t="s">
        <v>51</v>
      </c>
      <c r="AV149" s="93" t="s">
        <v>51</v>
      </c>
      <c r="AW149" s="93" t="s">
        <v>60</v>
      </c>
      <c r="AX149" s="93" t="s">
        <v>44</v>
      </c>
      <c r="AY149" s="93" t="s">
        <v>104</v>
      </c>
    </row>
    <row r="150" spans="2:64" s="5" customFormat="1" ht="15.75" customHeight="1">
      <c r="B150" s="92"/>
      <c r="E150" s="93"/>
      <c r="F150" s="125" t="s">
        <v>114</v>
      </c>
      <c r="G150" s="126"/>
      <c r="H150" s="126"/>
      <c r="I150" s="126"/>
      <c r="K150" s="94">
        <v>24.4</v>
      </c>
      <c r="R150" s="95"/>
      <c r="T150" s="96"/>
      <c r="AA150" s="97"/>
      <c r="AT150" s="93" t="s">
        <v>111</v>
      </c>
      <c r="AU150" s="93" t="s">
        <v>51</v>
      </c>
      <c r="AV150" s="93" t="s">
        <v>51</v>
      </c>
      <c r="AW150" s="93" t="s">
        <v>60</v>
      </c>
      <c r="AX150" s="93" t="s">
        <v>44</v>
      </c>
      <c r="AY150" s="93" t="s">
        <v>104</v>
      </c>
    </row>
    <row r="151" spans="2:64" s="5" customFormat="1" ht="15.75" customHeight="1">
      <c r="B151" s="92"/>
      <c r="E151" s="93"/>
      <c r="F151" s="125" t="s">
        <v>118</v>
      </c>
      <c r="G151" s="126"/>
      <c r="H151" s="126"/>
      <c r="I151" s="126"/>
      <c r="K151" s="94">
        <v>65.8</v>
      </c>
      <c r="R151" s="95"/>
      <c r="T151" s="96"/>
      <c r="AA151" s="97"/>
      <c r="AT151" s="93" t="s">
        <v>111</v>
      </c>
      <c r="AU151" s="93" t="s">
        <v>51</v>
      </c>
      <c r="AV151" s="93" t="s">
        <v>51</v>
      </c>
      <c r="AW151" s="93" t="s">
        <v>60</v>
      </c>
      <c r="AX151" s="93" t="s">
        <v>44</v>
      </c>
      <c r="AY151" s="93" t="s">
        <v>104</v>
      </c>
    </row>
    <row r="152" spans="2:64" s="5" customFormat="1" ht="27" customHeight="1">
      <c r="B152" s="16"/>
      <c r="C152" s="84" t="s">
        <v>132</v>
      </c>
      <c r="D152" s="84" t="s">
        <v>105</v>
      </c>
      <c r="E152" s="85" t="s">
        <v>133</v>
      </c>
      <c r="F152" s="122" t="s">
        <v>134</v>
      </c>
      <c r="G152" s="120"/>
      <c r="H152" s="120"/>
      <c r="I152" s="120"/>
      <c r="J152" s="86" t="s">
        <v>108</v>
      </c>
      <c r="K152" s="87">
        <v>107</v>
      </c>
      <c r="L152" s="119">
        <v>0</v>
      </c>
      <c r="M152" s="120"/>
      <c r="N152" s="121">
        <f>ROUND($L$152*$K$152,2)</f>
        <v>0</v>
      </c>
      <c r="O152" s="120"/>
      <c r="P152" s="120"/>
      <c r="Q152" s="120"/>
      <c r="R152" s="17"/>
      <c r="T152" s="88"/>
      <c r="U152" s="89" t="s">
        <v>27</v>
      </c>
      <c r="V152" s="90">
        <v>0.52200000000000002</v>
      </c>
      <c r="W152" s="90">
        <f>$V$152*$K$152</f>
        <v>55.853999999999999</v>
      </c>
      <c r="X152" s="90">
        <v>0</v>
      </c>
      <c r="Y152" s="90">
        <f>$X$152*$K$152</f>
        <v>0</v>
      </c>
      <c r="Z152" s="90">
        <v>0.504</v>
      </c>
      <c r="AA152" s="91">
        <f>$Z$152*$K$152</f>
        <v>53.927999999999997</v>
      </c>
      <c r="AR152" s="5" t="s">
        <v>109</v>
      </c>
      <c r="AT152" s="5" t="s">
        <v>105</v>
      </c>
      <c r="AU152" s="5" t="s">
        <v>51</v>
      </c>
      <c r="AY152" s="5" t="s">
        <v>104</v>
      </c>
      <c r="BE152" s="48">
        <f>IF($U$152="základní",$N$152,0)</f>
        <v>0</v>
      </c>
      <c r="BF152" s="48">
        <f>IF($U$152="snížená",$N$152,0)</f>
        <v>0</v>
      </c>
      <c r="BG152" s="48">
        <f>IF($U$152="zákl. přenesená",$N$152,0)</f>
        <v>0</v>
      </c>
      <c r="BH152" s="48">
        <f>IF($U$152="sníž. přenesená",$N$152,0)</f>
        <v>0</v>
      </c>
      <c r="BI152" s="48">
        <f>IF($U$152="nulová",$N$152,0)</f>
        <v>0</v>
      </c>
      <c r="BJ152" s="5" t="s">
        <v>11</v>
      </c>
      <c r="BK152" s="48">
        <f>ROUND($L$152*$K$152,2)</f>
        <v>0</v>
      </c>
      <c r="BL152" s="5" t="s">
        <v>109</v>
      </c>
    </row>
    <row r="153" spans="2:64" s="5" customFormat="1" ht="27" customHeight="1">
      <c r="B153" s="16"/>
      <c r="C153" s="84" t="s">
        <v>135</v>
      </c>
      <c r="D153" s="84" t="s">
        <v>105</v>
      </c>
      <c r="E153" s="85" t="s">
        <v>136</v>
      </c>
      <c r="F153" s="122" t="s">
        <v>137</v>
      </c>
      <c r="G153" s="120"/>
      <c r="H153" s="120"/>
      <c r="I153" s="120"/>
      <c r="J153" s="86" t="s">
        <v>108</v>
      </c>
      <c r="K153" s="87">
        <v>323</v>
      </c>
      <c r="L153" s="119">
        <v>0</v>
      </c>
      <c r="M153" s="120"/>
      <c r="N153" s="121">
        <f>ROUND($L$153*$K$153,2)</f>
        <v>0</v>
      </c>
      <c r="O153" s="120"/>
      <c r="P153" s="120"/>
      <c r="Q153" s="120"/>
      <c r="R153" s="17"/>
      <c r="T153" s="88"/>
      <c r="U153" s="89" t="s">
        <v>27</v>
      </c>
      <c r="V153" s="90">
        <v>7.2999999999999995E-2</v>
      </c>
      <c r="W153" s="90">
        <f>$V$153*$K$153</f>
        <v>23.578999999999997</v>
      </c>
      <c r="X153" s="90">
        <v>0</v>
      </c>
      <c r="Y153" s="90">
        <f>$X$153*$K$153</f>
        <v>0</v>
      </c>
      <c r="Z153" s="90">
        <v>0.23499999999999999</v>
      </c>
      <c r="AA153" s="91">
        <f>$Z$153*$K$153</f>
        <v>75.905000000000001</v>
      </c>
      <c r="AR153" s="5" t="s">
        <v>109</v>
      </c>
      <c r="AT153" s="5" t="s">
        <v>105</v>
      </c>
      <c r="AU153" s="5" t="s">
        <v>51</v>
      </c>
      <c r="AY153" s="5" t="s">
        <v>104</v>
      </c>
      <c r="BE153" s="48">
        <f>IF($U$153="základní",$N$153,0)</f>
        <v>0</v>
      </c>
      <c r="BF153" s="48">
        <f>IF($U$153="snížená",$N$153,0)</f>
        <v>0</v>
      </c>
      <c r="BG153" s="48">
        <f>IF($U$153="zákl. přenesená",$N$153,0)</f>
        <v>0</v>
      </c>
      <c r="BH153" s="48">
        <f>IF($U$153="sníž. přenesená",$N$153,0)</f>
        <v>0</v>
      </c>
      <c r="BI153" s="48">
        <f>IF($U$153="nulová",$N$153,0)</f>
        <v>0</v>
      </c>
      <c r="BJ153" s="5" t="s">
        <v>11</v>
      </c>
      <c r="BK153" s="48">
        <f>ROUND($L$153*$K$153,2)</f>
        <v>0</v>
      </c>
      <c r="BL153" s="5" t="s">
        <v>109</v>
      </c>
    </row>
    <row r="154" spans="2:64" s="5" customFormat="1" ht="15.75" customHeight="1">
      <c r="B154" s="92"/>
      <c r="E154" s="93"/>
      <c r="F154" s="125" t="s">
        <v>138</v>
      </c>
      <c r="G154" s="126"/>
      <c r="H154" s="126"/>
      <c r="I154" s="126"/>
      <c r="K154" s="94">
        <v>323</v>
      </c>
      <c r="R154" s="95"/>
      <c r="T154" s="96"/>
      <c r="AA154" s="97"/>
      <c r="AT154" s="93" t="s">
        <v>111</v>
      </c>
      <c r="AU154" s="93" t="s">
        <v>51</v>
      </c>
      <c r="AV154" s="93" t="s">
        <v>51</v>
      </c>
      <c r="AW154" s="93" t="s">
        <v>60</v>
      </c>
      <c r="AX154" s="93" t="s">
        <v>11</v>
      </c>
      <c r="AY154" s="93" t="s">
        <v>104</v>
      </c>
    </row>
    <row r="155" spans="2:64" s="5" customFormat="1" ht="27" customHeight="1">
      <c r="B155" s="16"/>
      <c r="C155" s="84" t="s">
        <v>15</v>
      </c>
      <c r="D155" s="84" t="s">
        <v>105</v>
      </c>
      <c r="E155" s="85" t="s">
        <v>139</v>
      </c>
      <c r="F155" s="122" t="s">
        <v>140</v>
      </c>
      <c r="G155" s="120"/>
      <c r="H155" s="120"/>
      <c r="I155" s="120"/>
      <c r="J155" s="86" t="s">
        <v>108</v>
      </c>
      <c r="K155" s="87">
        <v>695.3</v>
      </c>
      <c r="L155" s="119">
        <v>0</v>
      </c>
      <c r="M155" s="120"/>
      <c r="N155" s="121">
        <f>ROUND($L$155*$K$155,2)</f>
        <v>0</v>
      </c>
      <c r="O155" s="120"/>
      <c r="P155" s="120"/>
      <c r="Q155" s="120"/>
      <c r="R155" s="17"/>
      <c r="T155" s="88"/>
      <c r="U155" s="89" t="s">
        <v>27</v>
      </c>
      <c r="V155" s="90">
        <v>0.13200000000000001</v>
      </c>
      <c r="W155" s="90">
        <f>$V$155*$K$155</f>
        <v>91.779600000000002</v>
      </c>
      <c r="X155" s="90">
        <v>0</v>
      </c>
      <c r="Y155" s="90">
        <f>$X$155*$K$155</f>
        <v>0</v>
      </c>
      <c r="Z155" s="90">
        <v>0.316</v>
      </c>
      <c r="AA155" s="91">
        <f>$Z$155*$K$155</f>
        <v>219.7148</v>
      </c>
      <c r="AR155" s="5" t="s">
        <v>109</v>
      </c>
      <c r="AT155" s="5" t="s">
        <v>105</v>
      </c>
      <c r="AU155" s="5" t="s">
        <v>51</v>
      </c>
      <c r="AY155" s="5" t="s">
        <v>104</v>
      </c>
      <c r="BE155" s="48">
        <f>IF($U$155="základní",$N$155,0)</f>
        <v>0</v>
      </c>
      <c r="BF155" s="48">
        <f>IF($U$155="snížená",$N$155,0)</f>
        <v>0</v>
      </c>
      <c r="BG155" s="48">
        <f>IF($U$155="zákl. přenesená",$N$155,0)</f>
        <v>0</v>
      </c>
      <c r="BH155" s="48">
        <f>IF($U$155="sníž. přenesená",$N$155,0)</f>
        <v>0</v>
      </c>
      <c r="BI155" s="48">
        <f>IF($U$155="nulová",$N$155,0)</f>
        <v>0</v>
      </c>
      <c r="BJ155" s="5" t="s">
        <v>11</v>
      </c>
      <c r="BK155" s="48">
        <f>ROUND($L$155*$K$155,2)</f>
        <v>0</v>
      </c>
      <c r="BL155" s="5" t="s">
        <v>109</v>
      </c>
    </row>
    <row r="156" spans="2:64" s="5" customFormat="1" ht="15.75" customHeight="1">
      <c r="B156" s="92"/>
      <c r="E156" s="93"/>
      <c r="F156" s="125" t="s">
        <v>141</v>
      </c>
      <c r="G156" s="126"/>
      <c r="H156" s="126"/>
      <c r="I156" s="126"/>
      <c r="K156" s="94">
        <v>695.3</v>
      </c>
      <c r="R156" s="95"/>
      <c r="T156" s="96"/>
      <c r="AA156" s="97"/>
      <c r="AT156" s="93" t="s">
        <v>111</v>
      </c>
      <c r="AU156" s="93" t="s">
        <v>51</v>
      </c>
      <c r="AV156" s="93" t="s">
        <v>51</v>
      </c>
      <c r="AW156" s="93" t="s">
        <v>60</v>
      </c>
      <c r="AX156" s="93" t="s">
        <v>11</v>
      </c>
      <c r="AY156" s="93" t="s">
        <v>104</v>
      </c>
    </row>
    <row r="157" spans="2:64" s="5" customFormat="1" ht="15.75" customHeight="1">
      <c r="B157" s="16"/>
      <c r="C157" s="84" t="s">
        <v>142</v>
      </c>
      <c r="D157" s="84" t="s">
        <v>105</v>
      </c>
      <c r="E157" s="85" t="s">
        <v>143</v>
      </c>
      <c r="F157" s="122" t="s">
        <v>144</v>
      </c>
      <c r="G157" s="120"/>
      <c r="H157" s="120"/>
      <c r="I157" s="120"/>
      <c r="J157" s="86" t="s">
        <v>145</v>
      </c>
      <c r="K157" s="87">
        <v>135.4</v>
      </c>
      <c r="L157" s="119">
        <v>0</v>
      </c>
      <c r="M157" s="120"/>
      <c r="N157" s="121">
        <f>ROUND($L$157*$K$157,2)</f>
        <v>0</v>
      </c>
      <c r="O157" s="120"/>
      <c r="P157" s="120"/>
      <c r="Q157" s="120"/>
      <c r="R157" s="17"/>
      <c r="T157" s="88"/>
      <c r="U157" s="89" t="s">
        <v>27</v>
      </c>
      <c r="V157" s="90">
        <v>0.22700000000000001</v>
      </c>
      <c r="W157" s="90">
        <f>$V$157*$K$157</f>
        <v>30.735800000000001</v>
      </c>
      <c r="X157" s="90">
        <v>0</v>
      </c>
      <c r="Y157" s="90">
        <f>$X$157*$K$157</f>
        <v>0</v>
      </c>
      <c r="Z157" s="90">
        <v>0.23</v>
      </c>
      <c r="AA157" s="91">
        <f>$Z$157*$K$157</f>
        <v>31.142000000000003</v>
      </c>
      <c r="AR157" s="5" t="s">
        <v>109</v>
      </c>
      <c r="AT157" s="5" t="s">
        <v>105</v>
      </c>
      <c r="AU157" s="5" t="s">
        <v>51</v>
      </c>
      <c r="AY157" s="5" t="s">
        <v>104</v>
      </c>
      <c r="BE157" s="48">
        <f>IF($U$157="základní",$N$157,0)</f>
        <v>0</v>
      </c>
      <c r="BF157" s="48">
        <f>IF($U$157="snížená",$N$157,0)</f>
        <v>0</v>
      </c>
      <c r="BG157" s="48">
        <f>IF($U$157="zákl. přenesená",$N$157,0)</f>
        <v>0</v>
      </c>
      <c r="BH157" s="48">
        <f>IF($U$157="sníž. přenesená",$N$157,0)</f>
        <v>0</v>
      </c>
      <c r="BI157" s="48">
        <f>IF($U$157="nulová",$N$157,0)</f>
        <v>0</v>
      </c>
      <c r="BJ157" s="5" t="s">
        <v>11</v>
      </c>
      <c r="BK157" s="48">
        <f>ROUND($L$157*$K$157,2)</f>
        <v>0</v>
      </c>
      <c r="BL157" s="5" t="s">
        <v>109</v>
      </c>
    </row>
    <row r="158" spans="2:64" s="5" customFormat="1" ht="27" customHeight="1">
      <c r="B158" s="92"/>
      <c r="E158" s="93"/>
      <c r="F158" s="125" t="s">
        <v>146</v>
      </c>
      <c r="G158" s="126"/>
      <c r="H158" s="126"/>
      <c r="I158" s="126"/>
      <c r="K158" s="94">
        <v>135.4</v>
      </c>
      <c r="R158" s="95"/>
      <c r="T158" s="96"/>
      <c r="AA158" s="97"/>
      <c r="AT158" s="93" t="s">
        <v>111</v>
      </c>
      <c r="AU158" s="93" t="s">
        <v>51</v>
      </c>
      <c r="AV158" s="93" t="s">
        <v>51</v>
      </c>
      <c r="AW158" s="93" t="s">
        <v>60</v>
      </c>
      <c r="AX158" s="93" t="s">
        <v>11</v>
      </c>
      <c r="AY158" s="93" t="s">
        <v>104</v>
      </c>
    </row>
    <row r="159" spans="2:64" s="5" customFormat="1" ht="15.75" customHeight="1">
      <c r="B159" s="16"/>
      <c r="C159" s="84" t="s">
        <v>147</v>
      </c>
      <c r="D159" s="84" t="s">
        <v>105</v>
      </c>
      <c r="E159" s="85" t="s">
        <v>148</v>
      </c>
      <c r="F159" s="122" t="s">
        <v>149</v>
      </c>
      <c r="G159" s="120"/>
      <c r="H159" s="120"/>
      <c r="I159" s="120"/>
      <c r="J159" s="86" t="s">
        <v>145</v>
      </c>
      <c r="K159" s="87">
        <v>224</v>
      </c>
      <c r="L159" s="119">
        <v>0</v>
      </c>
      <c r="M159" s="120"/>
      <c r="N159" s="121">
        <f>ROUND($L$159*$K$159,2)</f>
        <v>0</v>
      </c>
      <c r="O159" s="120"/>
      <c r="P159" s="120"/>
      <c r="Q159" s="120"/>
      <c r="R159" s="17"/>
      <c r="T159" s="88"/>
      <c r="U159" s="89" t="s">
        <v>27</v>
      </c>
      <c r="V159" s="90">
        <v>0.27200000000000002</v>
      </c>
      <c r="W159" s="90">
        <f>$V$159*$K$159</f>
        <v>60.928000000000004</v>
      </c>
      <c r="X159" s="90">
        <v>0</v>
      </c>
      <c r="Y159" s="90">
        <f>$X$159*$K$159</f>
        <v>0</v>
      </c>
      <c r="Z159" s="90">
        <v>0.28999999999999998</v>
      </c>
      <c r="AA159" s="91">
        <f>$Z$159*$K$159</f>
        <v>64.959999999999994</v>
      </c>
      <c r="AR159" s="5" t="s">
        <v>109</v>
      </c>
      <c r="AT159" s="5" t="s">
        <v>105</v>
      </c>
      <c r="AU159" s="5" t="s">
        <v>51</v>
      </c>
      <c r="AY159" s="5" t="s">
        <v>104</v>
      </c>
      <c r="BE159" s="48">
        <f>IF($U$159="základní",$N$159,0)</f>
        <v>0</v>
      </c>
      <c r="BF159" s="48">
        <f>IF($U$159="snížená",$N$159,0)</f>
        <v>0</v>
      </c>
      <c r="BG159" s="48">
        <f>IF($U$159="zákl. přenesená",$N$159,0)</f>
        <v>0</v>
      </c>
      <c r="BH159" s="48">
        <f>IF($U$159="sníž. přenesená",$N$159,0)</f>
        <v>0</v>
      </c>
      <c r="BI159" s="48">
        <f>IF($U$159="nulová",$N$159,0)</f>
        <v>0</v>
      </c>
      <c r="BJ159" s="5" t="s">
        <v>11</v>
      </c>
      <c r="BK159" s="48">
        <f>ROUND($L$159*$K$159,2)</f>
        <v>0</v>
      </c>
      <c r="BL159" s="5" t="s">
        <v>109</v>
      </c>
    </row>
    <row r="160" spans="2:64" s="5" customFormat="1" ht="15.75" customHeight="1">
      <c r="B160" s="92"/>
      <c r="E160" s="93"/>
      <c r="F160" s="125" t="s">
        <v>150</v>
      </c>
      <c r="G160" s="126"/>
      <c r="H160" s="126"/>
      <c r="I160" s="126"/>
      <c r="K160" s="94">
        <v>158.4</v>
      </c>
      <c r="R160" s="95"/>
      <c r="T160" s="96"/>
      <c r="AA160" s="97"/>
      <c r="AT160" s="93" t="s">
        <v>111</v>
      </c>
      <c r="AU160" s="93" t="s">
        <v>51</v>
      </c>
      <c r="AV160" s="93" t="s">
        <v>51</v>
      </c>
      <c r="AW160" s="93" t="s">
        <v>60</v>
      </c>
      <c r="AX160" s="93" t="s">
        <v>44</v>
      </c>
      <c r="AY160" s="93" t="s">
        <v>104</v>
      </c>
    </row>
    <row r="161" spans="2:64" s="5" customFormat="1" ht="15.75" customHeight="1">
      <c r="B161" s="92"/>
      <c r="E161" s="93"/>
      <c r="F161" s="125" t="s">
        <v>151</v>
      </c>
      <c r="G161" s="126"/>
      <c r="H161" s="126"/>
      <c r="I161" s="126"/>
      <c r="K161" s="94">
        <v>65.599999999999994</v>
      </c>
      <c r="R161" s="95"/>
      <c r="T161" s="96"/>
      <c r="AA161" s="97"/>
      <c r="AT161" s="93" t="s">
        <v>111</v>
      </c>
      <c r="AU161" s="93" t="s">
        <v>51</v>
      </c>
      <c r="AV161" s="93" t="s">
        <v>51</v>
      </c>
      <c r="AW161" s="93" t="s">
        <v>60</v>
      </c>
      <c r="AX161" s="93" t="s">
        <v>44</v>
      </c>
      <c r="AY161" s="93" t="s">
        <v>104</v>
      </c>
    </row>
    <row r="162" spans="2:64" s="5" customFormat="1" ht="15.75" customHeight="1">
      <c r="B162" s="16"/>
      <c r="C162" s="84" t="s">
        <v>152</v>
      </c>
      <c r="D162" s="84" t="s">
        <v>105</v>
      </c>
      <c r="E162" s="85" t="s">
        <v>153</v>
      </c>
      <c r="F162" s="122" t="s">
        <v>154</v>
      </c>
      <c r="G162" s="120"/>
      <c r="H162" s="120"/>
      <c r="I162" s="120"/>
      <c r="J162" s="86" t="s">
        <v>145</v>
      </c>
      <c r="K162" s="87">
        <v>13.5</v>
      </c>
      <c r="L162" s="119">
        <v>0</v>
      </c>
      <c r="M162" s="120"/>
      <c r="N162" s="121">
        <f>ROUND($L$162*$K$162,2)</f>
        <v>0</v>
      </c>
      <c r="O162" s="120"/>
      <c r="P162" s="120"/>
      <c r="Q162" s="120"/>
      <c r="R162" s="17"/>
      <c r="T162" s="88"/>
      <c r="U162" s="89" t="s">
        <v>27</v>
      </c>
      <c r="V162" s="90">
        <v>0.27200000000000002</v>
      </c>
      <c r="W162" s="90">
        <f>$V$162*$K$162</f>
        <v>3.6720000000000002</v>
      </c>
      <c r="X162" s="90">
        <v>0</v>
      </c>
      <c r="Y162" s="90">
        <f>$X$162*$K$162</f>
        <v>0</v>
      </c>
      <c r="Z162" s="90">
        <v>0.28999999999999998</v>
      </c>
      <c r="AA162" s="91">
        <f>$Z$162*$K$162</f>
        <v>3.9149999999999996</v>
      </c>
      <c r="AR162" s="5" t="s">
        <v>109</v>
      </c>
      <c r="AT162" s="5" t="s">
        <v>105</v>
      </c>
      <c r="AU162" s="5" t="s">
        <v>51</v>
      </c>
      <c r="AY162" s="5" t="s">
        <v>104</v>
      </c>
      <c r="BE162" s="48">
        <f>IF($U$162="základní",$N$162,0)</f>
        <v>0</v>
      </c>
      <c r="BF162" s="48">
        <f>IF($U$162="snížená",$N$162,0)</f>
        <v>0</v>
      </c>
      <c r="BG162" s="48">
        <f>IF($U$162="zákl. přenesená",$N$162,0)</f>
        <v>0</v>
      </c>
      <c r="BH162" s="48">
        <f>IF($U$162="sníž. přenesená",$N$162,0)</f>
        <v>0</v>
      </c>
      <c r="BI162" s="48">
        <f>IF($U$162="nulová",$N$162,0)</f>
        <v>0</v>
      </c>
      <c r="BJ162" s="5" t="s">
        <v>11</v>
      </c>
      <c r="BK162" s="48">
        <f>ROUND($L$162*$K$162,2)</f>
        <v>0</v>
      </c>
      <c r="BL162" s="5" t="s">
        <v>109</v>
      </c>
    </row>
    <row r="163" spans="2:64" s="5" customFormat="1" ht="15.75" customHeight="1">
      <c r="B163" s="16"/>
      <c r="C163" s="84" t="s">
        <v>155</v>
      </c>
      <c r="D163" s="84" t="s">
        <v>105</v>
      </c>
      <c r="E163" s="85" t="s">
        <v>156</v>
      </c>
      <c r="F163" s="122" t="s">
        <v>157</v>
      </c>
      <c r="G163" s="120"/>
      <c r="H163" s="120"/>
      <c r="I163" s="120"/>
      <c r="J163" s="86" t="s">
        <v>145</v>
      </c>
      <c r="K163" s="87">
        <v>12.5</v>
      </c>
      <c r="L163" s="119">
        <v>0</v>
      </c>
      <c r="M163" s="120"/>
      <c r="N163" s="121">
        <f>ROUND($L$163*$K$163,2)</f>
        <v>0</v>
      </c>
      <c r="O163" s="120"/>
      <c r="P163" s="120"/>
      <c r="Q163" s="120"/>
      <c r="R163" s="17"/>
      <c r="T163" s="88"/>
      <c r="U163" s="89" t="s">
        <v>27</v>
      </c>
      <c r="V163" s="90">
        <v>0.13300000000000001</v>
      </c>
      <c r="W163" s="90">
        <f>$V$163*$K$163</f>
        <v>1.6625000000000001</v>
      </c>
      <c r="X163" s="90">
        <v>0</v>
      </c>
      <c r="Y163" s="90">
        <f>$X$163*$K$163</f>
        <v>0</v>
      </c>
      <c r="Z163" s="90">
        <v>0.20499999999999999</v>
      </c>
      <c r="AA163" s="91">
        <f>$Z$163*$K$163</f>
        <v>2.5625</v>
      </c>
      <c r="AR163" s="5" t="s">
        <v>109</v>
      </c>
      <c r="AT163" s="5" t="s">
        <v>105</v>
      </c>
      <c r="AU163" s="5" t="s">
        <v>51</v>
      </c>
      <c r="AY163" s="5" t="s">
        <v>104</v>
      </c>
      <c r="BE163" s="48">
        <f>IF($U$163="základní",$N$163,0)</f>
        <v>0</v>
      </c>
      <c r="BF163" s="48">
        <f>IF($U$163="snížená",$N$163,0)</f>
        <v>0</v>
      </c>
      <c r="BG163" s="48">
        <f>IF($U$163="zákl. přenesená",$N$163,0)</f>
        <v>0</v>
      </c>
      <c r="BH163" s="48">
        <f>IF($U$163="sníž. přenesená",$N$163,0)</f>
        <v>0</v>
      </c>
      <c r="BI163" s="48">
        <f>IF($U$163="nulová",$N$163,0)</f>
        <v>0</v>
      </c>
      <c r="BJ163" s="5" t="s">
        <v>11</v>
      </c>
      <c r="BK163" s="48">
        <f>ROUND($L$163*$K$163,2)</f>
        <v>0</v>
      </c>
      <c r="BL163" s="5" t="s">
        <v>109</v>
      </c>
    </row>
    <row r="164" spans="2:64" s="5" customFormat="1" ht="15.75" customHeight="1">
      <c r="B164" s="16"/>
      <c r="C164" s="84" t="s">
        <v>5</v>
      </c>
      <c r="D164" s="84" t="s">
        <v>105</v>
      </c>
      <c r="E164" s="85" t="s">
        <v>158</v>
      </c>
      <c r="F164" s="122" t="s">
        <v>159</v>
      </c>
      <c r="G164" s="120"/>
      <c r="H164" s="120"/>
      <c r="I164" s="120"/>
      <c r="J164" s="86" t="s">
        <v>145</v>
      </c>
      <c r="K164" s="87">
        <v>4</v>
      </c>
      <c r="L164" s="119">
        <v>0</v>
      </c>
      <c r="M164" s="120"/>
      <c r="N164" s="121">
        <f>ROUND($L$164*$K$164,2)</f>
        <v>0</v>
      </c>
      <c r="O164" s="120"/>
      <c r="P164" s="120"/>
      <c r="Q164" s="120"/>
      <c r="R164" s="17"/>
      <c r="T164" s="88"/>
      <c r="U164" s="89" t="s">
        <v>27</v>
      </c>
      <c r="V164" s="90">
        <v>0.14699999999999999</v>
      </c>
      <c r="W164" s="90">
        <f>$V$164*$K$164</f>
        <v>0.58799999999999997</v>
      </c>
      <c r="X164" s="90">
        <v>0</v>
      </c>
      <c r="Y164" s="90">
        <f>$X$164*$K$164</f>
        <v>0</v>
      </c>
      <c r="Z164" s="90">
        <v>0.115</v>
      </c>
      <c r="AA164" s="91">
        <f>$Z$164*$K$164</f>
        <v>0.46</v>
      </c>
      <c r="AR164" s="5" t="s">
        <v>109</v>
      </c>
      <c r="AT164" s="5" t="s">
        <v>105</v>
      </c>
      <c r="AU164" s="5" t="s">
        <v>51</v>
      </c>
      <c r="AY164" s="5" t="s">
        <v>104</v>
      </c>
      <c r="BE164" s="48">
        <f>IF($U$164="základní",$N$164,0)</f>
        <v>0</v>
      </c>
      <c r="BF164" s="48">
        <f>IF($U$164="snížená",$N$164,0)</f>
        <v>0</v>
      </c>
      <c r="BG164" s="48">
        <f>IF($U$164="zákl. přenesená",$N$164,0)</f>
        <v>0</v>
      </c>
      <c r="BH164" s="48">
        <f>IF($U$164="sníž. přenesená",$N$164,0)</f>
        <v>0</v>
      </c>
      <c r="BI164" s="48">
        <f>IF($U$164="nulová",$N$164,0)</f>
        <v>0</v>
      </c>
      <c r="BJ164" s="5" t="s">
        <v>11</v>
      </c>
      <c r="BK164" s="48">
        <f>ROUND($L$164*$K$164,2)</f>
        <v>0</v>
      </c>
      <c r="BL164" s="5" t="s">
        <v>109</v>
      </c>
    </row>
    <row r="165" spans="2:64" s="5" customFormat="1" ht="27" customHeight="1">
      <c r="B165" s="16"/>
      <c r="C165" s="84" t="s">
        <v>160</v>
      </c>
      <c r="D165" s="84" t="s">
        <v>105</v>
      </c>
      <c r="E165" s="85" t="s">
        <v>161</v>
      </c>
      <c r="F165" s="122" t="s">
        <v>162</v>
      </c>
      <c r="G165" s="120"/>
      <c r="H165" s="120"/>
      <c r="I165" s="120"/>
      <c r="J165" s="86" t="s">
        <v>163</v>
      </c>
      <c r="K165" s="87">
        <v>114.3</v>
      </c>
      <c r="L165" s="119">
        <v>0</v>
      </c>
      <c r="M165" s="120"/>
      <c r="N165" s="121">
        <f>ROUND($L$165*$K$165,2)</f>
        <v>0</v>
      </c>
      <c r="O165" s="120"/>
      <c r="P165" s="120"/>
      <c r="Q165" s="120"/>
      <c r="R165" s="17"/>
      <c r="T165" s="88"/>
      <c r="U165" s="89" t="s">
        <v>27</v>
      </c>
      <c r="V165" s="90">
        <v>8.2000000000000003E-2</v>
      </c>
      <c r="W165" s="90">
        <f>$V$165*$K$165</f>
        <v>9.3726000000000003</v>
      </c>
      <c r="X165" s="90">
        <v>0</v>
      </c>
      <c r="Y165" s="90">
        <f>$X$165*$K$165</f>
        <v>0</v>
      </c>
      <c r="Z165" s="90">
        <v>0</v>
      </c>
      <c r="AA165" s="91">
        <f>$Z$165*$K$165</f>
        <v>0</v>
      </c>
      <c r="AR165" s="5" t="s">
        <v>109</v>
      </c>
      <c r="AT165" s="5" t="s">
        <v>105</v>
      </c>
      <c r="AU165" s="5" t="s">
        <v>51</v>
      </c>
      <c r="AY165" s="5" t="s">
        <v>104</v>
      </c>
      <c r="BE165" s="48">
        <f>IF($U$165="základní",$N$165,0)</f>
        <v>0</v>
      </c>
      <c r="BF165" s="48">
        <f>IF($U$165="snížená",$N$165,0)</f>
        <v>0</v>
      </c>
      <c r="BG165" s="48">
        <f>IF($U$165="zákl. přenesená",$N$165,0)</f>
        <v>0</v>
      </c>
      <c r="BH165" s="48">
        <f>IF($U$165="sníž. přenesená",$N$165,0)</f>
        <v>0</v>
      </c>
      <c r="BI165" s="48">
        <f>IF($U$165="nulová",$N$165,0)</f>
        <v>0</v>
      </c>
      <c r="BJ165" s="5" t="s">
        <v>11</v>
      </c>
      <c r="BK165" s="48">
        <f>ROUND($L$165*$K$165,2)</f>
        <v>0</v>
      </c>
      <c r="BL165" s="5" t="s">
        <v>109</v>
      </c>
    </row>
    <row r="166" spans="2:64" s="5" customFormat="1" ht="15.75" customHeight="1">
      <c r="B166" s="92"/>
      <c r="E166" s="93"/>
      <c r="F166" s="125" t="s">
        <v>164</v>
      </c>
      <c r="G166" s="126"/>
      <c r="H166" s="126"/>
      <c r="I166" s="126"/>
      <c r="K166" s="94">
        <v>114.3</v>
      </c>
      <c r="R166" s="95"/>
      <c r="T166" s="96"/>
      <c r="AA166" s="97"/>
      <c r="AT166" s="93" t="s">
        <v>111</v>
      </c>
      <c r="AU166" s="93" t="s">
        <v>51</v>
      </c>
      <c r="AV166" s="93" t="s">
        <v>51</v>
      </c>
      <c r="AW166" s="93" t="s">
        <v>60</v>
      </c>
      <c r="AX166" s="93" t="s">
        <v>11</v>
      </c>
      <c r="AY166" s="93" t="s">
        <v>104</v>
      </c>
    </row>
    <row r="167" spans="2:64" s="5" customFormat="1" ht="27" customHeight="1">
      <c r="B167" s="16"/>
      <c r="C167" s="84" t="s">
        <v>165</v>
      </c>
      <c r="D167" s="84" t="s">
        <v>105</v>
      </c>
      <c r="E167" s="85" t="s">
        <v>166</v>
      </c>
      <c r="F167" s="122" t="s">
        <v>167</v>
      </c>
      <c r="G167" s="120"/>
      <c r="H167" s="120"/>
      <c r="I167" s="120"/>
      <c r="J167" s="86" t="s">
        <v>163</v>
      </c>
      <c r="K167" s="87">
        <v>32</v>
      </c>
      <c r="L167" s="119">
        <v>0</v>
      </c>
      <c r="M167" s="120"/>
      <c r="N167" s="121">
        <f>ROUND($L$167*$K$167,2)</f>
        <v>0</v>
      </c>
      <c r="O167" s="120"/>
      <c r="P167" s="120"/>
      <c r="Q167" s="120"/>
      <c r="R167" s="17"/>
      <c r="T167" s="88"/>
      <c r="U167" s="89" t="s">
        <v>27</v>
      </c>
      <c r="V167" s="90">
        <v>0.43099999999999999</v>
      </c>
      <c r="W167" s="90">
        <f>$V$167*$K$167</f>
        <v>13.792</v>
      </c>
      <c r="X167" s="90">
        <v>0</v>
      </c>
      <c r="Y167" s="90">
        <f>$X$167*$K$167</f>
        <v>0</v>
      </c>
      <c r="Z167" s="90">
        <v>0</v>
      </c>
      <c r="AA167" s="91">
        <f>$Z$167*$K$167</f>
        <v>0</v>
      </c>
      <c r="AR167" s="5" t="s">
        <v>109</v>
      </c>
      <c r="AT167" s="5" t="s">
        <v>105</v>
      </c>
      <c r="AU167" s="5" t="s">
        <v>51</v>
      </c>
      <c r="AY167" s="5" t="s">
        <v>104</v>
      </c>
      <c r="BE167" s="48">
        <f>IF($U$167="základní",$N$167,0)</f>
        <v>0</v>
      </c>
      <c r="BF167" s="48">
        <f>IF($U$167="snížená",$N$167,0)</f>
        <v>0</v>
      </c>
      <c r="BG167" s="48">
        <f>IF($U$167="zákl. přenesená",$N$167,0)</f>
        <v>0</v>
      </c>
      <c r="BH167" s="48">
        <f>IF($U$167="sníž. přenesená",$N$167,0)</f>
        <v>0</v>
      </c>
      <c r="BI167" s="48">
        <f>IF($U$167="nulová",$N$167,0)</f>
        <v>0</v>
      </c>
      <c r="BJ167" s="5" t="s">
        <v>11</v>
      </c>
      <c r="BK167" s="48">
        <f>ROUND($L$167*$K$167,2)</f>
        <v>0</v>
      </c>
      <c r="BL167" s="5" t="s">
        <v>109</v>
      </c>
    </row>
    <row r="168" spans="2:64" s="5" customFormat="1" ht="15.75" customHeight="1">
      <c r="B168" s="92"/>
      <c r="E168" s="93"/>
      <c r="F168" s="125" t="s">
        <v>168</v>
      </c>
      <c r="G168" s="126"/>
      <c r="H168" s="126"/>
      <c r="I168" s="126"/>
      <c r="K168" s="94">
        <v>32</v>
      </c>
      <c r="R168" s="95"/>
      <c r="T168" s="96"/>
      <c r="AA168" s="97"/>
      <c r="AT168" s="93" t="s">
        <v>111</v>
      </c>
      <c r="AU168" s="93" t="s">
        <v>51</v>
      </c>
      <c r="AV168" s="93" t="s">
        <v>51</v>
      </c>
      <c r="AW168" s="93" t="s">
        <v>60</v>
      </c>
      <c r="AX168" s="93" t="s">
        <v>44</v>
      </c>
      <c r="AY168" s="93" t="s">
        <v>104</v>
      </c>
    </row>
    <row r="169" spans="2:64" s="5" customFormat="1" ht="27" customHeight="1">
      <c r="B169" s="16"/>
      <c r="C169" s="84" t="s">
        <v>169</v>
      </c>
      <c r="D169" s="84" t="s">
        <v>105</v>
      </c>
      <c r="E169" s="85" t="s">
        <v>170</v>
      </c>
      <c r="F169" s="122" t="s">
        <v>171</v>
      </c>
      <c r="G169" s="120"/>
      <c r="H169" s="120"/>
      <c r="I169" s="120"/>
      <c r="J169" s="86" t="s">
        <v>163</v>
      </c>
      <c r="K169" s="87">
        <v>16</v>
      </c>
      <c r="L169" s="119">
        <v>0</v>
      </c>
      <c r="M169" s="120"/>
      <c r="N169" s="121">
        <f>ROUND($L$169*$K$169,2)</f>
        <v>0</v>
      </c>
      <c r="O169" s="120"/>
      <c r="P169" s="120"/>
      <c r="Q169" s="120"/>
      <c r="R169" s="17"/>
      <c r="T169" s="88"/>
      <c r="U169" s="89" t="s">
        <v>27</v>
      </c>
      <c r="V169" s="90">
        <v>3.1E-2</v>
      </c>
      <c r="W169" s="90">
        <f>$V$169*$K$169</f>
        <v>0.496</v>
      </c>
      <c r="X169" s="90">
        <v>0</v>
      </c>
      <c r="Y169" s="90">
        <f>$X$169*$K$169</f>
        <v>0</v>
      </c>
      <c r="Z169" s="90">
        <v>0</v>
      </c>
      <c r="AA169" s="91">
        <f>$Z$169*$K$169</f>
        <v>0</v>
      </c>
      <c r="AR169" s="5" t="s">
        <v>109</v>
      </c>
      <c r="AT169" s="5" t="s">
        <v>105</v>
      </c>
      <c r="AU169" s="5" t="s">
        <v>51</v>
      </c>
      <c r="AY169" s="5" t="s">
        <v>104</v>
      </c>
      <c r="BE169" s="48">
        <f>IF($U$169="základní",$N$169,0)</f>
        <v>0</v>
      </c>
      <c r="BF169" s="48">
        <f>IF($U$169="snížená",$N$169,0)</f>
        <v>0</v>
      </c>
      <c r="BG169" s="48">
        <f>IF($U$169="zákl. přenesená",$N$169,0)</f>
        <v>0</v>
      </c>
      <c r="BH169" s="48">
        <f>IF($U$169="sníž. přenesená",$N$169,0)</f>
        <v>0</v>
      </c>
      <c r="BI169" s="48">
        <f>IF($U$169="nulová",$N$169,0)</f>
        <v>0</v>
      </c>
      <c r="BJ169" s="5" t="s">
        <v>11</v>
      </c>
      <c r="BK169" s="48">
        <f>ROUND($L$169*$K$169,2)</f>
        <v>0</v>
      </c>
      <c r="BL169" s="5" t="s">
        <v>109</v>
      </c>
    </row>
    <row r="170" spans="2:64" s="5" customFormat="1" ht="15.75" customHeight="1">
      <c r="B170" s="92"/>
      <c r="E170" s="93"/>
      <c r="F170" s="125" t="s">
        <v>172</v>
      </c>
      <c r="G170" s="126"/>
      <c r="H170" s="126"/>
      <c r="I170" s="126"/>
      <c r="K170" s="94">
        <v>16</v>
      </c>
      <c r="R170" s="95"/>
      <c r="T170" s="96"/>
      <c r="AA170" s="97"/>
      <c r="AT170" s="93" t="s">
        <v>111</v>
      </c>
      <c r="AU170" s="93" t="s">
        <v>51</v>
      </c>
      <c r="AV170" s="93" t="s">
        <v>51</v>
      </c>
      <c r="AW170" s="93" t="s">
        <v>60</v>
      </c>
      <c r="AX170" s="93" t="s">
        <v>11</v>
      </c>
      <c r="AY170" s="93" t="s">
        <v>104</v>
      </c>
    </row>
    <row r="171" spans="2:64" s="5" customFormat="1" ht="39" customHeight="1">
      <c r="B171" s="16"/>
      <c r="C171" s="84" t="s">
        <v>173</v>
      </c>
      <c r="D171" s="84" t="s">
        <v>105</v>
      </c>
      <c r="E171" s="85" t="s">
        <v>174</v>
      </c>
      <c r="F171" s="122" t="s">
        <v>175</v>
      </c>
      <c r="G171" s="120"/>
      <c r="H171" s="120"/>
      <c r="I171" s="120"/>
      <c r="J171" s="86" t="s">
        <v>163</v>
      </c>
      <c r="K171" s="87">
        <v>83.897999999999996</v>
      </c>
      <c r="L171" s="119">
        <v>0</v>
      </c>
      <c r="M171" s="120"/>
      <c r="N171" s="121">
        <f>ROUND($L$171*$K$171,2)</f>
        <v>0</v>
      </c>
      <c r="O171" s="120"/>
      <c r="P171" s="120"/>
      <c r="Q171" s="120"/>
      <c r="R171" s="17"/>
      <c r="T171" s="88"/>
      <c r="U171" s="89" t="s">
        <v>27</v>
      </c>
      <c r="V171" s="90">
        <v>7.0999999999999994E-2</v>
      </c>
      <c r="W171" s="90">
        <f>$V$171*$K$171</f>
        <v>5.9567579999999989</v>
      </c>
      <c r="X171" s="90">
        <v>0</v>
      </c>
      <c r="Y171" s="90">
        <f>$X$171*$K$171</f>
        <v>0</v>
      </c>
      <c r="Z171" s="90">
        <v>0</v>
      </c>
      <c r="AA171" s="91">
        <f>$Z$171*$K$171</f>
        <v>0</v>
      </c>
      <c r="AR171" s="5" t="s">
        <v>109</v>
      </c>
      <c r="AT171" s="5" t="s">
        <v>105</v>
      </c>
      <c r="AU171" s="5" t="s">
        <v>51</v>
      </c>
      <c r="AY171" s="5" t="s">
        <v>104</v>
      </c>
      <c r="BE171" s="48">
        <f>IF($U$171="základní",$N$171,0)</f>
        <v>0</v>
      </c>
      <c r="BF171" s="48">
        <f>IF($U$171="snížená",$N$171,0)</f>
        <v>0</v>
      </c>
      <c r="BG171" s="48">
        <f>IF($U$171="zákl. přenesená",$N$171,0)</f>
        <v>0</v>
      </c>
      <c r="BH171" s="48">
        <f>IF($U$171="sníž. přenesená",$N$171,0)</f>
        <v>0</v>
      </c>
      <c r="BI171" s="48">
        <f>IF($U$171="nulová",$N$171,0)</f>
        <v>0</v>
      </c>
      <c r="BJ171" s="5" t="s">
        <v>11</v>
      </c>
      <c r="BK171" s="48">
        <f>ROUND($L$171*$K$171,2)</f>
        <v>0</v>
      </c>
      <c r="BL171" s="5" t="s">
        <v>109</v>
      </c>
    </row>
    <row r="172" spans="2:64" s="5" customFormat="1" ht="15.75" customHeight="1">
      <c r="B172" s="92"/>
      <c r="E172" s="93"/>
      <c r="F172" s="125" t="s">
        <v>176</v>
      </c>
      <c r="G172" s="126"/>
      <c r="H172" s="126"/>
      <c r="I172" s="126"/>
      <c r="K172" s="94">
        <v>83.897999999999996</v>
      </c>
      <c r="R172" s="95"/>
      <c r="T172" s="96"/>
      <c r="AA172" s="97"/>
      <c r="AT172" s="93" t="s">
        <v>111</v>
      </c>
      <c r="AU172" s="93" t="s">
        <v>51</v>
      </c>
      <c r="AV172" s="93" t="s">
        <v>51</v>
      </c>
      <c r="AW172" s="93" t="s">
        <v>60</v>
      </c>
      <c r="AX172" s="93" t="s">
        <v>11</v>
      </c>
      <c r="AY172" s="93" t="s">
        <v>104</v>
      </c>
    </row>
    <row r="173" spans="2:64" s="5" customFormat="1" ht="27" customHeight="1">
      <c r="B173" s="16"/>
      <c r="C173" s="84" t="s">
        <v>177</v>
      </c>
      <c r="D173" s="84" t="s">
        <v>105</v>
      </c>
      <c r="E173" s="85" t="s">
        <v>178</v>
      </c>
      <c r="F173" s="122" t="s">
        <v>179</v>
      </c>
      <c r="G173" s="120"/>
      <c r="H173" s="120"/>
      <c r="I173" s="120"/>
      <c r="J173" s="86" t="s">
        <v>163</v>
      </c>
      <c r="K173" s="87">
        <v>100.6</v>
      </c>
      <c r="L173" s="119">
        <v>0</v>
      </c>
      <c r="M173" s="120"/>
      <c r="N173" s="121">
        <f>ROUND($L$173*$K$173,2)</f>
        <v>0</v>
      </c>
      <c r="O173" s="120"/>
      <c r="P173" s="120"/>
      <c r="Q173" s="120"/>
      <c r="R173" s="17"/>
      <c r="T173" s="88"/>
      <c r="U173" s="89" t="s">
        <v>27</v>
      </c>
      <c r="V173" s="90">
        <v>8.3000000000000004E-2</v>
      </c>
      <c r="W173" s="90">
        <f>$V$173*$K$173</f>
        <v>8.3498000000000001</v>
      </c>
      <c r="X173" s="90">
        <v>0</v>
      </c>
      <c r="Y173" s="90">
        <f>$X$173*$K$173</f>
        <v>0</v>
      </c>
      <c r="Z173" s="90">
        <v>0</v>
      </c>
      <c r="AA173" s="91">
        <f>$Z$173*$K$173</f>
        <v>0</v>
      </c>
      <c r="AR173" s="5" t="s">
        <v>109</v>
      </c>
      <c r="AT173" s="5" t="s">
        <v>105</v>
      </c>
      <c r="AU173" s="5" t="s">
        <v>51</v>
      </c>
      <c r="AY173" s="5" t="s">
        <v>104</v>
      </c>
      <c r="BE173" s="48">
        <f>IF($U$173="základní",$N$173,0)</f>
        <v>0</v>
      </c>
      <c r="BF173" s="48">
        <f>IF($U$173="snížená",$N$173,0)</f>
        <v>0</v>
      </c>
      <c r="BG173" s="48">
        <f>IF($U$173="zákl. přenesená",$N$173,0)</f>
        <v>0</v>
      </c>
      <c r="BH173" s="48">
        <f>IF($U$173="sníž. přenesená",$N$173,0)</f>
        <v>0</v>
      </c>
      <c r="BI173" s="48">
        <f>IF($U$173="nulová",$N$173,0)</f>
        <v>0</v>
      </c>
      <c r="BJ173" s="5" t="s">
        <v>11</v>
      </c>
      <c r="BK173" s="48">
        <f>ROUND($L$173*$K$173,2)</f>
        <v>0</v>
      </c>
      <c r="BL173" s="5" t="s">
        <v>109</v>
      </c>
    </row>
    <row r="174" spans="2:64" s="5" customFormat="1" ht="15.75" customHeight="1">
      <c r="B174" s="16"/>
      <c r="C174" s="84" t="s">
        <v>4</v>
      </c>
      <c r="D174" s="84" t="s">
        <v>105</v>
      </c>
      <c r="E174" s="85" t="s">
        <v>180</v>
      </c>
      <c r="F174" s="122" t="s">
        <v>181</v>
      </c>
      <c r="G174" s="120"/>
      <c r="H174" s="120"/>
      <c r="I174" s="120"/>
      <c r="J174" s="86" t="s">
        <v>163</v>
      </c>
      <c r="K174" s="87">
        <v>32</v>
      </c>
      <c r="L174" s="119">
        <v>0</v>
      </c>
      <c r="M174" s="120"/>
      <c r="N174" s="121">
        <f>ROUND($L$174*$K$174,2)</f>
        <v>0</v>
      </c>
      <c r="O174" s="120"/>
      <c r="P174" s="120"/>
      <c r="Q174" s="120"/>
      <c r="R174" s="17"/>
      <c r="T174" s="88"/>
      <c r="U174" s="89" t="s">
        <v>27</v>
      </c>
      <c r="V174" s="90">
        <v>8.9999999999999993E-3</v>
      </c>
      <c r="W174" s="90">
        <f>$V$174*$K$174</f>
        <v>0.28799999999999998</v>
      </c>
      <c r="X174" s="90">
        <v>0</v>
      </c>
      <c r="Y174" s="90">
        <f>$X$174*$K$174</f>
        <v>0</v>
      </c>
      <c r="Z174" s="90">
        <v>0</v>
      </c>
      <c r="AA174" s="91">
        <f>$Z$174*$K$174</f>
        <v>0</v>
      </c>
      <c r="AR174" s="5" t="s">
        <v>109</v>
      </c>
      <c r="AT174" s="5" t="s">
        <v>105</v>
      </c>
      <c r="AU174" s="5" t="s">
        <v>51</v>
      </c>
      <c r="AY174" s="5" t="s">
        <v>104</v>
      </c>
      <c r="BE174" s="48">
        <f>IF($U$174="základní",$N$174,0)</f>
        <v>0</v>
      </c>
      <c r="BF174" s="48">
        <f>IF($U$174="snížená",$N$174,0)</f>
        <v>0</v>
      </c>
      <c r="BG174" s="48">
        <f>IF($U$174="zákl. přenesená",$N$174,0)</f>
        <v>0</v>
      </c>
      <c r="BH174" s="48">
        <f>IF($U$174="sníž. přenesená",$N$174,0)</f>
        <v>0</v>
      </c>
      <c r="BI174" s="48">
        <f>IF($U$174="nulová",$N$174,0)</f>
        <v>0</v>
      </c>
      <c r="BJ174" s="5" t="s">
        <v>11</v>
      </c>
      <c r="BK174" s="48">
        <f>ROUND($L$174*$K$174,2)</f>
        <v>0</v>
      </c>
      <c r="BL174" s="5" t="s">
        <v>109</v>
      </c>
    </row>
    <row r="175" spans="2:64" s="5" customFormat="1" ht="27" customHeight="1">
      <c r="B175" s="16"/>
      <c r="C175" s="84" t="s">
        <v>182</v>
      </c>
      <c r="D175" s="84" t="s">
        <v>105</v>
      </c>
      <c r="E175" s="85" t="s">
        <v>183</v>
      </c>
      <c r="F175" s="122" t="s">
        <v>184</v>
      </c>
      <c r="G175" s="120"/>
      <c r="H175" s="120"/>
      <c r="I175" s="120"/>
      <c r="J175" s="86" t="s">
        <v>185</v>
      </c>
      <c r="K175" s="87">
        <v>151.01599999999999</v>
      </c>
      <c r="L175" s="119">
        <v>0</v>
      </c>
      <c r="M175" s="120"/>
      <c r="N175" s="121">
        <f>ROUND($L$175*$K$175,2)</f>
        <v>0</v>
      </c>
      <c r="O175" s="120"/>
      <c r="P175" s="120"/>
      <c r="Q175" s="120"/>
      <c r="R175" s="17"/>
      <c r="T175" s="88"/>
      <c r="U175" s="89" t="s">
        <v>27</v>
      </c>
      <c r="V175" s="90">
        <v>0</v>
      </c>
      <c r="W175" s="90">
        <f>$V$175*$K$175</f>
        <v>0</v>
      </c>
      <c r="X175" s="90">
        <v>0</v>
      </c>
      <c r="Y175" s="90">
        <f>$X$175*$K$175</f>
        <v>0</v>
      </c>
      <c r="Z175" s="90">
        <v>0</v>
      </c>
      <c r="AA175" s="91">
        <f>$Z$175*$K$175</f>
        <v>0</v>
      </c>
      <c r="AR175" s="5" t="s">
        <v>109</v>
      </c>
      <c r="AT175" s="5" t="s">
        <v>105</v>
      </c>
      <c r="AU175" s="5" t="s">
        <v>51</v>
      </c>
      <c r="AY175" s="5" t="s">
        <v>104</v>
      </c>
      <c r="BE175" s="48">
        <f>IF($U$175="základní",$N$175,0)</f>
        <v>0</v>
      </c>
      <c r="BF175" s="48">
        <f>IF($U$175="snížená",$N$175,0)</f>
        <v>0</v>
      </c>
      <c r="BG175" s="48">
        <f>IF($U$175="zákl. přenesená",$N$175,0)</f>
        <v>0</v>
      </c>
      <c r="BH175" s="48">
        <f>IF($U$175="sníž. přenesená",$N$175,0)</f>
        <v>0</v>
      </c>
      <c r="BI175" s="48">
        <f>IF($U$175="nulová",$N$175,0)</f>
        <v>0</v>
      </c>
      <c r="BJ175" s="5" t="s">
        <v>11</v>
      </c>
      <c r="BK175" s="48">
        <f>ROUND($L$175*$K$175,2)</f>
        <v>0</v>
      </c>
      <c r="BL175" s="5" t="s">
        <v>109</v>
      </c>
    </row>
    <row r="176" spans="2:64" s="5" customFormat="1" ht="15.75" customHeight="1">
      <c r="B176" s="92"/>
      <c r="E176" s="93"/>
      <c r="F176" s="125" t="s">
        <v>186</v>
      </c>
      <c r="G176" s="126"/>
      <c r="H176" s="126"/>
      <c r="I176" s="126"/>
      <c r="K176" s="94">
        <v>151.01599999999999</v>
      </c>
      <c r="R176" s="95"/>
      <c r="T176" s="96"/>
      <c r="AA176" s="97"/>
      <c r="AT176" s="93" t="s">
        <v>111</v>
      </c>
      <c r="AU176" s="93" t="s">
        <v>51</v>
      </c>
      <c r="AV176" s="93" t="s">
        <v>51</v>
      </c>
      <c r="AW176" s="93" t="s">
        <v>60</v>
      </c>
      <c r="AX176" s="93" t="s">
        <v>11</v>
      </c>
      <c r="AY176" s="93" t="s">
        <v>104</v>
      </c>
    </row>
    <row r="177" spans="2:64" s="5" customFormat="1" ht="27" customHeight="1">
      <c r="B177" s="16"/>
      <c r="C177" s="84" t="s">
        <v>187</v>
      </c>
      <c r="D177" s="84" t="s">
        <v>105</v>
      </c>
      <c r="E177" s="85" t="s">
        <v>188</v>
      </c>
      <c r="F177" s="122" t="s">
        <v>189</v>
      </c>
      <c r="G177" s="120"/>
      <c r="H177" s="120"/>
      <c r="I177" s="120"/>
      <c r="J177" s="86" t="s">
        <v>163</v>
      </c>
      <c r="K177" s="87">
        <v>13.7</v>
      </c>
      <c r="L177" s="119">
        <v>0</v>
      </c>
      <c r="M177" s="120"/>
      <c r="N177" s="121">
        <f>ROUND($L$177*$K$177,2)</f>
        <v>0</v>
      </c>
      <c r="O177" s="120"/>
      <c r="P177" s="120"/>
      <c r="Q177" s="120"/>
      <c r="R177" s="17"/>
      <c r="T177" s="88"/>
      <c r="U177" s="89" t="s">
        <v>27</v>
      </c>
      <c r="V177" s="90">
        <v>0.29899999999999999</v>
      </c>
      <c r="W177" s="90">
        <f>$V$177*$K$177</f>
        <v>4.0962999999999994</v>
      </c>
      <c r="X177" s="90">
        <v>0</v>
      </c>
      <c r="Y177" s="90">
        <f>$X$177*$K$177</f>
        <v>0</v>
      </c>
      <c r="Z177" s="90">
        <v>0</v>
      </c>
      <c r="AA177" s="91">
        <f>$Z$177*$K$177</f>
        <v>0</v>
      </c>
      <c r="AR177" s="5" t="s">
        <v>109</v>
      </c>
      <c r="AT177" s="5" t="s">
        <v>105</v>
      </c>
      <c r="AU177" s="5" t="s">
        <v>51</v>
      </c>
      <c r="AY177" s="5" t="s">
        <v>104</v>
      </c>
      <c r="BE177" s="48">
        <f>IF($U$177="základní",$N$177,0)</f>
        <v>0</v>
      </c>
      <c r="BF177" s="48">
        <f>IF($U$177="snížená",$N$177,0)</f>
        <v>0</v>
      </c>
      <c r="BG177" s="48">
        <f>IF($U$177="zákl. přenesená",$N$177,0)</f>
        <v>0</v>
      </c>
      <c r="BH177" s="48">
        <f>IF($U$177="sníž. přenesená",$N$177,0)</f>
        <v>0</v>
      </c>
      <c r="BI177" s="48">
        <f>IF($U$177="nulová",$N$177,0)</f>
        <v>0</v>
      </c>
      <c r="BJ177" s="5" t="s">
        <v>11</v>
      </c>
      <c r="BK177" s="48">
        <f>ROUND($L$177*$K$177,2)</f>
        <v>0</v>
      </c>
      <c r="BL177" s="5" t="s">
        <v>109</v>
      </c>
    </row>
    <row r="178" spans="2:64" s="5" customFormat="1" ht="15.75" customHeight="1">
      <c r="B178" s="16"/>
      <c r="C178" s="84" t="s">
        <v>190</v>
      </c>
      <c r="D178" s="84" t="s">
        <v>105</v>
      </c>
      <c r="E178" s="85" t="s">
        <v>191</v>
      </c>
      <c r="F178" s="122" t="s">
        <v>192</v>
      </c>
      <c r="G178" s="120"/>
      <c r="H178" s="120"/>
      <c r="I178" s="120"/>
      <c r="J178" s="86" t="s">
        <v>108</v>
      </c>
      <c r="K178" s="87">
        <v>1410.3</v>
      </c>
      <c r="L178" s="119">
        <v>0</v>
      </c>
      <c r="M178" s="120"/>
      <c r="N178" s="121">
        <f>ROUND($L$178*$K$178,2)</f>
        <v>0</v>
      </c>
      <c r="O178" s="120"/>
      <c r="P178" s="120"/>
      <c r="Q178" s="120"/>
      <c r="R178" s="17"/>
      <c r="T178" s="88"/>
      <c r="U178" s="89" t="s">
        <v>27</v>
      </c>
      <c r="V178" s="90">
        <v>1.7999999999999999E-2</v>
      </c>
      <c r="W178" s="90">
        <f>$V$178*$K$178</f>
        <v>25.385399999999997</v>
      </c>
      <c r="X178" s="90">
        <v>0</v>
      </c>
      <c r="Y178" s="90">
        <f>$X$178*$K$178</f>
        <v>0</v>
      </c>
      <c r="Z178" s="90">
        <v>0</v>
      </c>
      <c r="AA178" s="91">
        <f>$Z$178*$K$178</f>
        <v>0</v>
      </c>
      <c r="AR178" s="5" t="s">
        <v>109</v>
      </c>
      <c r="AT178" s="5" t="s">
        <v>105</v>
      </c>
      <c r="AU178" s="5" t="s">
        <v>51</v>
      </c>
      <c r="AY178" s="5" t="s">
        <v>104</v>
      </c>
      <c r="BE178" s="48">
        <f>IF($U$178="základní",$N$178,0)</f>
        <v>0</v>
      </c>
      <c r="BF178" s="48">
        <f>IF($U$178="snížená",$N$178,0)</f>
        <v>0</v>
      </c>
      <c r="BG178" s="48">
        <f>IF($U$178="zákl. přenesená",$N$178,0)</f>
        <v>0</v>
      </c>
      <c r="BH178" s="48">
        <f>IF($U$178="sníž. přenesená",$N$178,0)</f>
        <v>0</v>
      </c>
      <c r="BI178" s="48">
        <f>IF($U$178="nulová",$N$178,0)</f>
        <v>0</v>
      </c>
      <c r="BJ178" s="5" t="s">
        <v>11</v>
      </c>
      <c r="BK178" s="48">
        <f>ROUND($L$178*$K$178,2)</f>
        <v>0</v>
      </c>
      <c r="BL178" s="5" t="s">
        <v>109</v>
      </c>
    </row>
    <row r="179" spans="2:64" s="5" customFormat="1" ht="27" customHeight="1">
      <c r="B179" s="92"/>
      <c r="E179" s="93"/>
      <c r="F179" s="125" t="s">
        <v>193</v>
      </c>
      <c r="G179" s="126"/>
      <c r="H179" s="126"/>
      <c r="I179" s="126"/>
      <c r="K179" s="94">
        <v>1410.3</v>
      </c>
      <c r="R179" s="95"/>
      <c r="T179" s="96"/>
      <c r="AA179" s="97"/>
      <c r="AT179" s="93" t="s">
        <v>111</v>
      </c>
      <c r="AU179" s="93" t="s">
        <v>51</v>
      </c>
      <c r="AV179" s="93" t="s">
        <v>51</v>
      </c>
      <c r="AW179" s="93" t="s">
        <v>60</v>
      </c>
      <c r="AX179" s="93" t="s">
        <v>11</v>
      </c>
      <c r="AY179" s="93" t="s">
        <v>104</v>
      </c>
    </row>
    <row r="180" spans="2:64" s="74" customFormat="1" ht="30.75" customHeight="1">
      <c r="B180" s="75"/>
      <c r="D180" s="83" t="s">
        <v>63</v>
      </c>
      <c r="N180" s="111">
        <f>$BK$180</f>
        <v>0</v>
      </c>
      <c r="O180" s="112"/>
      <c r="P180" s="112"/>
      <c r="Q180" s="112"/>
      <c r="R180" s="78"/>
      <c r="T180" s="79"/>
      <c r="W180" s="80">
        <f>SUM($W$181:$W$183)</f>
        <v>1.573</v>
      </c>
      <c r="Y180" s="80">
        <f>SUM($Y$181:$Y$183)</f>
        <v>15.964000000000002</v>
      </c>
      <c r="AA180" s="81">
        <f>SUM($AA$181:$AA$183)</f>
        <v>0</v>
      </c>
      <c r="AR180" s="77" t="s">
        <v>11</v>
      </c>
      <c r="AT180" s="77" t="s">
        <v>43</v>
      </c>
      <c r="AU180" s="77" t="s">
        <v>11</v>
      </c>
      <c r="AY180" s="77" t="s">
        <v>104</v>
      </c>
      <c r="BK180" s="82">
        <f>SUM($BK$181:$BK$183)</f>
        <v>0</v>
      </c>
    </row>
    <row r="181" spans="2:64" s="5" customFormat="1" ht="27" customHeight="1">
      <c r="B181" s="16"/>
      <c r="C181" s="84" t="s">
        <v>194</v>
      </c>
      <c r="D181" s="84" t="s">
        <v>105</v>
      </c>
      <c r="E181" s="85" t="s">
        <v>195</v>
      </c>
      <c r="F181" s="122" t="s">
        <v>196</v>
      </c>
      <c r="G181" s="120"/>
      <c r="H181" s="120"/>
      <c r="I181" s="120"/>
      <c r="J181" s="86" t="s">
        <v>108</v>
      </c>
      <c r="K181" s="87">
        <v>13</v>
      </c>
      <c r="L181" s="119">
        <v>0</v>
      </c>
      <c r="M181" s="120"/>
      <c r="N181" s="121">
        <f>ROUND($L$181*$K$181,2)</f>
        <v>0</v>
      </c>
      <c r="O181" s="120"/>
      <c r="P181" s="120"/>
      <c r="Q181" s="120"/>
      <c r="R181" s="17"/>
      <c r="T181" s="88"/>
      <c r="U181" s="89" t="s">
        <v>27</v>
      </c>
      <c r="V181" s="90">
        <v>0.121</v>
      </c>
      <c r="W181" s="90">
        <f>$V$181*$K$181</f>
        <v>1.573</v>
      </c>
      <c r="X181" s="90">
        <v>0.108</v>
      </c>
      <c r="Y181" s="90">
        <f>$X$181*$K$181</f>
        <v>1.4039999999999999</v>
      </c>
      <c r="Z181" s="90">
        <v>0</v>
      </c>
      <c r="AA181" s="91">
        <f>$Z$181*$K$181</f>
        <v>0</v>
      </c>
      <c r="AR181" s="5" t="s">
        <v>109</v>
      </c>
      <c r="AT181" s="5" t="s">
        <v>105</v>
      </c>
      <c r="AU181" s="5" t="s">
        <v>51</v>
      </c>
      <c r="AY181" s="5" t="s">
        <v>104</v>
      </c>
      <c r="BE181" s="48">
        <f>IF($U$181="základní",$N$181,0)</f>
        <v>0</v>
      </c>
      <c r="BF181" s="48">
        <f>IF($U$181="snížená",$N$181,0)</f>
        <v>0</v>
      </c>
      <c r="BG181" s="48">
        <f>IF($U$181="zákl. přenesená",$N$181,0)</f>
        <v>0</v>
      </c>
      <c r="BH181" s="48">
        <f>IF($U$181="sníž. přenesená",$N$181,0)</f>
        <v>0</v>
      </c>
      <c r="BI181" s="48">
        <f>IF($U$181="nulová",$N$181,0)</f>
        <v>0</v>
      </c>
      <c r="BJ181" s="5" t="s">
        <v>11</v>
      </c>
      <c r="BK181" s="48">
        <f>ROUND($L$181*$K$181,2)</f>
        <v>0</v>
      </c>
      <c r="BL181" s="5" t="s">
        <v>109</v>
      </c>
    </row>
    <row r="182" spans="2:64" s="5" customFormat="1" ht="15.75" customHeight="1">
      <c r="B182" s="92"/>
      <c r="E182" s="93"/>
      <c r="F182" s="125" t="s">
        <v>197</v>
      </c>
      <c r="G182" s="126"/>
      <c r="H182" s="126"/>
      <c r="I182" s="126"/>
      <c r="K182" s="94">
        <v>13</v>
      </c>
      <c r="R182" s="95"/>
      <c r="T182" s="96"/>
      <c r="AA182" s="97"/>
      <c r="AT182" s="93" t="s">
        <v>111</v>
      </c>
      <c r="AU182" s="93" t="s">
        <v>51</v>
      </c>
      <c r="AV182" s="93" t="s">
        <v>51</v>
      </c>
      <c r="AW182" s="93" t="s">
        <v>60</v>
      </c>
      <c r="AX182" s="93" t="s">
        <v>11</v>
      </c>
      <c r="AY182" s="93" t="s">
        <v>104</v>
      </c>
    </row>
    <row r="183" spans="2:64" s="5" customFormat="1" ht="15.75" customHeight="1">
      <c r="B183" s="16"/>
      <c r="C183" s="98" t="s">
        <v>198</v>
      </c>
      <c r="D183" s="98" t="s">
        <v>199</v>
      </c>
      <c r="E183" s="99" t="s">
        <v>200</v>
      </c>
      <c r="F183" s="127" t="s">
        <v>201</v>
      </c>
      <c r="G183" s="128"/>
      <c r="H183" s="128"/>
      <c r="I183" s="128"/>
      <c r="J183" s="100" t="s">
        <v>202</v>
      </c>
      <c r="K183" s="101">
        <v>13</v>
      </c>
      <c r="L183" s="129">
        <v>0</v>
      </c>
      <c r="M183" s="128"/>
      <c r="N183" s="130">
        <f>ROUND($L$183*$K$183,2)</f>
        <v>0</v>
      </c>
      <c r="O183" s="120"/>
      <c r="P183" s="120"/>
      <c r="Q183" s="120"/>
      <c r="R183" s="17"/>
      <c r="T183" s="88"/>
      <c r="U183" s="89" t="s">
        <v>27</v>
      </c>
      <c r="V183" s="90">
        <v>0</v>
      </c>
      <c r="W183" s="90">
        <f>$V$183*$K$183</f>
        <v>0</v>
      </c>
      <c r="X183" s="90">
        <v>1.1200000000000001</v>
      </c>
      <c r="Y183" s="90">
        <f>$X$183*$K$183</f>
        <v>14.560000000000002</v>
      </c>
      <c r="Z183" s="90">
        <v>0</v>
      </c>
      <c r="AA183" s="91">
        <f>$Z$183*$K$183</f>
        <v>0</v>
      </c>
      <c r="AR183" s="5" t="s">
        <v>132</v>
      </c>
      <c r="AT183" s="5" t="s">
        <v>199</v>
      </c>
      <c r="AU183" s="5" t="s">
        <v>51</v>
      </c>
      <c r="AY183" s="5" t="s">
        <v>104</v>
      </c>
      <c r="BE183" s="48">
        <f>IF($U$183="základní",$N$183,0)</f>
        <v>0</v>
      </c>
      <c r="BF183" s="48">
        <f>IF($U$183="snížená",$N$183,0)</f>
        <v>0</v>
      </c>
      <c r="BG183" s="48">
        <f>IF($U$183="zákl. přenesená",$N$183,0)</f>
        <v>0</v>
      </c>
      <c r="BH183" s="48">
        <f>IF($U$183="sníž. přenesená",$N$183,0)</f>
        <v>0</v>
      </c>
      <c r="BI183" s="48">
        <f>IF($U$183="nulová",$N$183,0)</f>
        <v>0</v>
      </c>
      <c r="BJ183" s="5" t="s">
        <v>11</v>
      </c>
      <c r="BK183" s="48">
        <f>ROUND($L$183*$K$183,2)</f>
        <v>0</v>
      </c>
      <c r="BL183" s="5" t="s">
        <v>109</v>
      </c>
    </row>
    <row r="184" spans="2:64" s="74" customFormat="1" ht="30.75" customHeight="1">
      <c r="B184" s="75"/>
      <c r="D184" s="83" t="s">
        <v>64</v>
      </c>
      <c r="N184" s="111">
        <f>$BK$184</f>
        <v>0</v>
      </c>
      <c r="O184" s="112"/>
      <c r="P184" s="112"/>
      <c r="Q184" s="112"/>
      <c r="R184" s="78"/>
      <c r="T184" s="79"/>
      <c r="W184" s="80">
        <f>$W$185</f>
        <v>3.756132</v>
      </c>
      <c r="Y184" s="80">
        <f>$Y$185</f>
        <v>1.1440410000000001</v>
      </c>
      <c r="AA184" s="81">
        <f>$AA$185</f>
        <v>0</v>
      </c>
      <c r="AR184" s="77" t="s">
        <v>11</v>
      </c>
      <c r="AT184" s="77" t="s">
        <v>43</v>
      </c>
      <c r="AU184" s="77" t="s">
        <v>11</v>
      </c>
      <c r="AY184" s="77" t="s">
        <v>104</v>
      </c>
      <c r="BK184" s="82">
        <f>$BK$185</f>
        <v>0</v>
      </c>
    </row>
    <row r="185" spans="2:64" s="74" customFormat="1" ht="15.75" customHeight="1">
      <c r="B185" s="75"/>
      <c r="D185" s="83" t="s">
        <v>65</v>
      </c>
      <c r="N185" s="111">
        <f>$BK$185</f>
        <v>0</v>
      </c>
      <c r="O185" s="112"/>
      <c r="P185" s="112"/>
      <c r="Q185" s="112"/>
      <c r="R185" s="78"/>
      <c r="T185" s="79"/>
      <c r="W185" s="80">
        <f>SUM($W$186:$W$188)</f>
        <v>3.756132</v>
      </c>
      <c r="Y185" s="80">
        <f>SUM($Y$186:$Y$188)</f>
        <v>1.1440410000000001</v>
      </c>
      <c r="AA185" s="81">
        <f>SUM($AA$186:$AA$188)</f>
        <v>0</v>
      </c>
      <c r="AR185" s="77" t="s">
        <v>11</v>
      </c>
      <c r="AT185" s="77" t="s">
        <v>43</v>
      </c>
      <c r="AU185" s="77" t="s">
        <v>51</v>
      </c>
      <c r="AY185" s="77" t="s">
        <v>104</v>
      </c>
      <c r="BK185" s="82">
        <f>SUM($BK$186:$BK$188)</f>
        <v>0</v>
      </c>
    </row>
    <row r="186" spans="2:64" s="5" customFormat="1" ht="27" customHeight="1">
      <c r="B186" s="16"/>
      <c r="C186" s="84" t="s">
        <v>203</v>
      </c>
      <c r="D186" s="84" t="s">
        <v>105</v>
      </c>
      <c r="E186" s="85" t="s">
        <v>204</v>
      </c>
      <c r="F186" s="122" t="s">
        <v>205</v>
      </c>
      <c r="G186" s="120"/>
      <c r="H186" s="120"/>
      <c r="I186" s="120"/>
      <c r="J186" s="86" t="s">
        <v>202</v>
      </c>
      <c r="K186" s="87">
        <v>2</v>
      </c>
      <c r="L186" s="119">
        <v>0</v>
      </c>
      <c r="M186" s="120"/>
      <c r="N186" s="121">
        <f>ROUND($L$186*$K$186,2)</f>
        <v>0</v>
      </c>
      <c r="O186" s="120"/>
      <c r="P186" s="120"/>
      <c r="Q186" s="120"/>
      <c r="R186" s="17"/>
      <c r="T186" s="88"/>
      <c r="U186" s="89" t="s">
        <v>27</v>
      </c>
      <c r="V186" s="90">
        <v>0.97199999999999998</v>
      </c>
      <c r="W186" s="90">
        <f>$V$186*$K$186</f>
        <v>1.944</v>
      </c>
      <c r="X186" s="90">
        <v>0.24041999999999999</v>
      </c>
      <c r="Y186" s="90">
        <f>$X$186*$K$186</f>
        <v>0.48083999999999999</v>
      </c>
      <c r="Z186" s="90">
        <v>0</v>
      </c>
      <c r="AA186" s="91">
        <f>$Z$186*$K$186</f>
        <v>0</v>
      </c>
      <c r="AR186" s="5" t="s">
        <v>109</v>
      </c>
      <c r="AT186" s="5" t="s">
        <v>105</v>
      </c>
      <c r="AU186" s="5" t="s">
        <v>115</v>
      </c>
      <c r="AY186" s="5" t="s">
        <v>104</v>
      </c>
      <c r="BE186" s="48">
        <f>IF($U$186="základní",$N$186,0)</f>
        <v>0</v>
      </c>
      <c r="BF186" s="48">
        <f>IF($U$186="snížená",$N$186,0)</f>
        <v>0</v>
      </c>
      <c r="BG186" s="48">
        <f>IF($U$186="zákl. přenesená",$N$186,0)</f>
        <v>0</v>
      </c>
      <c r="BH186" s="48">
        <f>IF($U$186="sníž. přenesená",$N$186,0)</f>
        <v>0</v>
      </c>
      <c r="BI186" s="48">
        <f>IF($U$186="nulová",$N$186,0)</f>
        <v>0</v>
      </c>
      <c r="BJ186" s="5" t="s">
        <v>11</v>
      </c>
      <c r="BK186" s="48">
        <f>ROUND($L$186*$K$186,2)</f>
        <v>0</v>
      </c>
      <c r="BL186" s="5" t="s">
        <v>109</v>
      </c>
    </row>
    <row r="187" spans="2:64" s="5" customFormat="1" ht="27" customHeight="1">
      <c r="B187" s="16"/>
      <c r="C187" s="84" t="s">
        <v>206</v>
      </c>
      <c r="D187" s="84" t="s">
        <v>105</v>
      </c>
      <c r="E187" s="85" t="s">
        <v>207</v>
      </c>
      <c r="F187" s="122" t="s">
        <v>208</v>
      </c>
      <c r="G187" s="120"/>
      <c r="H187" s="120"/>
      <c r="I187" s="120"/>
      <c r="J187" s="86" t="s">
        <v>163</v>
      </c>
      <c r="K187" s="87">
        <v>0.378</v>
      </c>
      <c r="L187" s="119">
        <v>0</v>
      </c>
      <c r="M187" s="120"/>
      <c r="N187" s="121">
        <f>ROUND($L$187*$K$187,2)</f>
        <v>0</v>
      </c>
      <c r="O187" s="120"/>
      <c r="P187" s="120"/>
      <c r="Q187" s="120"/>
      <c r="R187" s="17"/>
      <c r="T187" s="88"/>
      <c r="U187" s="89" t="s">
        <v>27</v>
      </c>
      <c r="V187" s="90">
        <v>4.7939999999999996</v>
      </c>
      <c r="W187" s="90">
        <f>$V$187*$K$187</f>
        <v>1.8121319999999999</v>
      </c>
      <c r="X187" s="90">
        <v>1.7544999999999999</v>
      </c>
      <c r="Y187" s="90">
        <f>$X$187*$K$187</f>
        <v>0.66320100000000004</v>
      </c>
      <c r="Z187" s="90">
        <v>0</v>
      </c>
      <c r="AA187" s="91">
        <f>$Z$187*$K$187</f>
        <v>0</v>
      </c>
      <c r="AR187" s="5" t="s">
        <v>109</v>
      </c>
      <c r="AT187" s="5" t="s">
        <v>105</v>
      </c>
      <c r="AU187" s="5" t="s">
        <v>115</v>
      </c>
      <c r="AY187" s="5" t="s">
        <v>104</v>
      </c>
      <c r="BE187" s="48">
        <f>IF($U$187="základní",$N$187,0)</f>
        <v>0</v>
      </c>
      <c r="BF187" s="48">
        <f>IF($U$187="snížená",$N$187,0)</f>
        <v>0</v>
      </c>
      <c r="BG187" s="48">
        <f>IF($U$187="zákl. přenesená",$N$187,0)</f>
        <v>0</v>
      </c>
      <c r="BH187" s="48">
        <f>IF($U$187="sníž. přenesená",$N$187,0)</f>
        <v>0</v>
      </c>
      <c r="BI187" s="48">
        <f>IF($U$187="nulová",$N$187,0)</f>
        <v>0</v>
      </c>
      <c r="BJ187" s="5" t="s">
        <v>11</v>
      </c>
      <c r="BK187" s="48">
        <f>ROUND($L$187*$K$187,2)</f>
        <v>0</v>
      </c>
      <c r="BL187" s="5" t="s">
        <v>109</v>
      </c>
    </row>
    <row r="188" spans="2:64" s="5" customFormat="1" ht="27" customHeight="1">
      <c r="B188" s="16"/>
      <c r="C188" s="84" t="s">
        <v>209</v>
      </c>
      <c r="D188" s="84" t="s">
        <v>105</v>
      </c>
      <c r="E188" s="85" t="s">
        <v>210</v>
      </c>
      <c r="F188" s="122" t="s">
        <v>211</v>
      </c>
      <c r="G188" s="120"/>
      <c r="H188" s="120"/>
      <c r="I188" s="120"/>
      <c r="J188" s="86" t="s">
        <v>202</v>
      </c>
      <c r="K188" s="87">
        <v>2</v>
      </c>
      <c r="L188" s="119">
        <v>0</v>
      </c>
      <c r="M188" s="120"/>
      <c r="N188" s="121">
        <f>ROUND($L$188*$K$188,2)</f>
        <v>0</v>
      </c>
      <c r="O188" s="120"/>
      <c r="P188" s="120"/>
      <c r="Q188" s="120"/>
      <c r="R188" s="17"/>
      <c r="T188" s="88"/>
      <c r="U188" s="89" t="s">
        <v>27</v>
      </c>
      <c r="V188" s="90">
        <v>0</v>
      </c>
      <c r="W188" s="90">
        <f>$V$188*$K$188</f>
        <v>0</v>
      </c>
      <c r="X188" s="90">
        <v>0</v>
      </c>
      <c r="Y188" s="90">
        <f>$X$188*$K$188</f>
        <v>0</v>
      </c>
      <c r="Z188" s="90">
        <v>0</v>
      </c>
      <c r="AA188" s="91">
        <f>$Z$188*$K$188</f>
        <v>0</v>
      </c>
      <c r="AR188" s="5" t="s">
        <v>109</v>
      </c>
      <c r="AT188" s="5" t="s">
        <v>105</v>
      </c>
      <c r="AU188" s="5" t="s">
        <v>115</v>
      </c>
      <c r="AY188" s="5" t="s">
        <v>104</v>
      </c>
      <c r="BE188" s="48">
        <f>IF($U$188="základní",$N$188,0)</f>
        <v>0</v>
      </c>
      <c r="BF188" s="48">
        <f>IF($U$188="snížená",$N$188,0)</f>
        <v>0</v>
      </c>
      <c r="BG188" s="48">
        <f>IF($U$188="zákl. přenesená",$N$188,0)</f>
        <v>0</v>
      </c>
      <c r="BH188" s="48">
        <f>IF($U$188="sníž. přenesená",$N$188,0)</f>
        <v>0</v>
      </c>
      <c r="BI188" s="48">
        <f>IF($U$188="nulová",$N$188,0)</f>
        <v>0</v>
      </c>
      <c r="BJ188" s="5" t="s">
        <v>11</v>
      </c>
      <c r="BK188" s="48">
        <f>ROUND($L$188*$K$188,2)</f>
        <v>0</v>
      </c>
      <c r="BL188" s="5" t="s">
        <v>109</v>
      </c>
    </row>
    <row r="189" spans="2:64" s="74" customFormat="1" ht="30.75" customHeight="1">
      <c r="B189" s="75"/>
      <c r="D189" s="83" t="s">
        <v>66</v>
      </c>
      <c r="N189" s="111">
        <f>$BK$189</f>
        <v>0</v>
      </c>
      <c r="O189" s="112"/>
      <c r="P189" s="112"/>
      <c r="Q189" s="112"/>
      <c r="R189" s="78"/>
      <c r="T189" s="79"/>
      <c r="W189" s="80">
        <f>SUM($W$190:$W$226)</f>
        <v>815.49578000000008</v>
      </c>
      <c r="Y189" s="80">
        <f>SUM($Y$190:$Y$226)</f>
        <v>328.56292979999995</v>
      </c>
      <c r="AA189" s="81">
        <f>SUM($AA$190:$AA$226)</f>
        <v>0</v>
      </c>
      <c r="AR189" s="77" t="s">
        <v>11</v>
      </c>
      <c r="AT189" s="77" t="s">
        <v>43</v>
      </c>
      <c r="AU189" s="77" t="s">
        <v>11</v>
      </c>
      <c r="AY189" s="77" t="s">
        <v>104</v>
      </c>
      <c r="BK189" s="82">
        <f>SUM($BK$190:$BK$226)</f>
        <v>0</v>
      </c>
    </row>
    <row r="190" spans="2:64" s="5" customFormat="1" ht="27" customHeight="1">
      <c r="B190" s="16"/>
      <c r="C190" s="84" t="s">
        <v>212</v>
      </c>
      <c r="D190" s="84" t="s">
        <v>105</v>
      </c>
      <c r="E190" s="85" t="s">
        <v>213</v>
      </c>
      <c r="F190" s="122" t="s">
        <v>214</v>
      </c>
      <c r="G190" s="120"/>
      <c r="H190" s="120"/>
      <c r="I190" s="120"/>
      <c r="J190" s="86" t="s">
        <v>108</v>
      </c>
      <c r="K190" s="87">
        <v>30.1</v>
      </c>
      <c r="L190" s="119">
        <v>0</v>
      </c>
      <c r="M190" s="120"/>
      <c r="N190" s="121">
        <f>ROUND($L$190*$K$190,2)</f>
        <v>0</v>
      </c>
      <c r="O190" s="120"/>
      <c r="P190" s="120"/>
      <c r="Q190" s="120"/>
      <c r="R190" s="17"/>
      <c r="T190" s="88"/>
      <c r="U190" s="89" t="s">
        <v>27</v>
      </c>
      <c r="V190" s="90">
        <v>2.8000000000000001E-2</v>
      </c>
      <c r="W190" s="90">
        <f>$V$190*$K$190</f>
        <v>0.8428000000000001</v>
      </c>
      <c r="X190" s="90">
        <v>0</v>
      </c>
      <c r="Y190" s="90">
        <f>$X$190*$K$190</f>
        <v>0</v>
      </c>
      <c r="Z190" s="90">
        <v>0</v>
      </c>
      <c r="AA190" s="91">
        <f>$Z$190*$K$190</f>
        <v>0</v>
      </c>
      <c r="AR190" s="5" t="s">
        <v>109</v>
      </c>
      <c r="AT190" s="5" t="s">
        <v>105</v>
      </c>
      <c r="AU190" s="5" t="s">
        <v>51</v>
      </c>
      <c r="AY190" s="5" t="s">
        <v>104</v>
      </c>
      <c r="BE190" s="48">
        <f>IF($U$190="základní",$N$190,0)</f>
        <v>0</v>
      </c>
      <c r="BF190" s="48">
        <f>IF($U$190="snížená",$N$190,0)</f>
        <v>0</v>
      </c>
      <c r="BG190" s="48">
        <f>IF($U$190="zákl. přenesená",$N$190,0)</f>
        <v>0</v>
      </c>
      <c r="BH190" s="48">
        <f>IF($U$190="sníž. přenesená",$N$190,0)</f>
        <v>0</v>
      </c>
      <c r="BI190" s="48">
        <f>IF($U$190="nulová",$N$190,0)</f>
        <v>0</v>
      </c>
      <c r="BJ190" s="5" t="s">
        <v>11</v>
      </c>
      <c r="BK190" s="48">
        <f>ROUND($L$190*$K$190,2)</f>
        <v>0</v>
      </c>
      <c r="BL190" s="5" t="s">
        <v>109</v>
      </c>
    </row>
    <row r="191" spans="2:64" s="5" customFormat="1" ht="27" customHeight="1">
      <c r="B191" s="16"/>
      <c r="C191" s="84" t="s">
        <v>215</v>
      </c>
      <c r="D191" s="84" t="s">
        <v>105</v>
      </c>
      <c r="E191" s="85" t="s">
        <v>216</v>
      </c>
      <c r="F191" s="122" t="s">
        <v>217</v>
      </c>
      <c r="G191" s="120"/>
      <c r="H191" s="120"/>
      <c r="I191" s="120"/>
      <c r="J191" s="86" t="s">
        <v>108</v>
      </c>
      <c r="K191" s="87">
        <v>30.1</v>
      </c>
      <c r="L191" s="119">
        <v>0</v>
      </c>
      <c r="M191" s="120"/>
      <c r="N191" s="121">
        <f>ROUND($L$191*$K$191,2)</f>
        <v>0</v>
      </c>
      <c r="O191" s="120"/>
      <c r="P191" s="120"/>
      <c r="Q191" s="120"/>
      <c r="R191" s="17"/>
      <c r="T191" s="88"/>
      <c r="U191" s="89" t="s">
        <v>27</v>
      </c>
      <c r="V191" s="90">
        <v>0.02</v>
      </c>
      <c r="W191" s="90">
        <f>$V$191*$K$191</f>
        <v>0.60200000000000009</v>
      </c>
      <c r="X191" s="90">
        <v>0</v>
      </c>
      <c r="Y191" s="90">
        <f>$X$191*$K$191</f>
        <v>0</v>
      </c>
      <c r="Z191" s="90">
        <v>0</v>
      </c>
      <c r="AA191" s="91">
        <f>$Z$191*$K$191</f>
        <v>0</v>
      </c>
      <c r="AR191" s="5" t="s">
        <v>109</v>
      </c>
      <c r="AT191" s="5" t="s">
        <v>105</v>
      </c>
      <c r="AU191" s="5" t="s">
        <v>51</v>
      </c>
      <c r="AY191" s="5" t="s">
        <v>104</v>
      </c>
      <c r="BE191" s="48">
        <f>IF($U$191="základní",$N$191,0)</f>
        <v>0</v>
      </c>
      <c r="BF191" s="48">
        <f>IF($U$191="snížená",$N$191,0)</f>
        <v>0</v>
      </c>
      <c r="BG191" s="48">
        <f>IF($U$191="zákl. přenesená",$N$191,0)</f>
        <v>0</v>
      </c>
      <c r="BH191" s="48">
        <f>IF($U$191="sníž. přenesená",$N$191,0)</f>
        <v>0</v>
      </c>
      <c r="BI191" s="48">
        <f>IF($U$191="nulová",$N$191,0)</f>
        <v>0</v>
      </c>
      <c r="BJ191" s="5" t="s">
        <v>11</v>
      </c>
      <c r="BK191" s="48">
        <f>ROUND($L$191*$K$191,2)</f>
        <v>0</v>
      </c>
      <c r="BL191" s="5" t="s">
        <v>109</v>
      </c>
    </row>
    <row r="192" spans="2:64" s="5" customFormat="1" ht="27" customHeight="1">
      <c r="B192" s="16"/>
      <c r="C192" s="84" t="s">
        <v>218</v>
      </c>
      <c r="D192" s="84" t="s">
        <v>105</v>
      </c>
      <c r="E192" s="85" t="s">
        <v>219</v>
      </c>
      <c r="F192" s="122" t="s">
        <v>220</v>
      </c>
      <c r="G192" s="120"/>
      <c r="H192" s="120"/>
      <c r="I192" s="120"/>
      <c r="J192" s="86" t="s">
        <v>108</v>
      </c>
      <c r="K192" s="87">
        <v>30.1</v>
      </c>
      <c r="L192" s="119">
        <v>0</v>
      </c>
      <c r="M192" s="120"/>
      <c r="N192" s="121">
        <f>ROUND($L$192*$K$192,2)</f>
        <v>0</v>
      </c>
      <c r="O192" s="120"/>
      <c r="P192" s="120"/>
      <c r="Q192" s="120"/>
      <c r="R192" s="17"/>
      <c r="T192" s="88"/>
      <c r="U192" s="89" t="s">
        <v>27</v>
      </c>
      <c r="V192" s="90">
        <v>2.3E-2</v>
      </c>
      <c r="W192" s="90">
        <f>$V$192*$K$192</f>
        <v>0.69230000000000003</v>
      </c>
      <c r="X192" s="90">
        <v>0</v>
      </c>
      <c r="Y192" s="90">
        <f>$X$192*$K$192</f>
        <v>0</v>
      </c>
      <c r="Z192" s="90">
        <v>0</v>
      </c>
      <c r="AA192" s="91">
        <f>$Z$192*$K$192</f>
        <v>0</v>
      </c>
      <c r="AR192" s="5" t="s">
        <v>109</v>
      </c>
      <c r="AT192" s="5" t="s">
        <v>105</v>
      </c>
      <c r="AU192" s="5" t="s">
        <v>51</v>
      </c>
      <c r="AY192" s="5" t="s">
        <v>104</v>
      </c>
      <c r="BE192" s="48">
        <f>IF($U$192="základní",$N$192,0)</f>
        <v>0</v>
      </c>
      <c r="BF192" s="48">
        <f>IF($U$192="snížená",$N$192,0)</f>
        <v>0</v>
      </c>
      <c r="BG192" s="48">
        <f>IF($U$192="zákl. přenesená",$N$192,0)</f>
        <v>0</v>
      </c>
      <c r="BH192" s="48">
        <f>IF($U$192="sníž. přenesená",$N$192,0)</f>
        <v>0</v>
      </c>
      <c r="BI192" s="48">
        <f>IF($U$192="nulová",$N$192,0)</f>
        <v>0</v>
      </c>
      <c r="BJ192" s="5" t="s">
        <v>11</v>
      </c>
      <c r="BK192" s="48">
        <f>ROUND($L$192*$K$192,2)</f>
        <v>0</v>
      </c>
      <c r="BL192" s="5" t="s">
        <v>109</v>
      </c>
    </row>
    <row r="193" spans="2:64" s="5" customFormat="1" ht="15.75" customHeight="1">
      <c r="B193" s="92"/>
      <c r="E193" s="93"/>
      <c r="F193" s="125" t="s">
        <v>221</v>
      </c>
      <c r="G193" s="126"/>
      <c r="H193" s="126"/>
      <c r="I193" s="126"/>
      <c r="K193" s="94">
        <v>30.1</v>
      </c>
      <c r="R193" s="95"/>
      <c r="T193" s="96"/>
      <c r="AA193" s="97"/>
      <c r="AT193" s="93" t="s">
        <v>111</v>
      </c>
      <c r="AU193" s="93" t="s">
        <v>51</v>
      </c>
      <c r="AV193" s="93" t="s">
        <v>51</v>
      </c>
      <c r="AW193" s="93" t="s">
        <v>60</v>
      </c>
      <c r="AX193" s="93" t="s">
        <v>11</v>
      </c>
      <c r="AY193" s="93" t="s">
        <v>104</v>
      </c>
    </row>
    <row r="194" spans="2:64" s="5" customFormat="1" ht="27" customHeight="1">
      <c r="B194" s="16"/>
      <c r="C194" s="84" t="s">
        <v>222</v>
      </c>
      <c r="D194" s="84" t="s">
        <v>105</v>
      </c>
      <c r="E194" s="85" t="s">
        <v>223</v>
      </c>
      <c r="F194" s="122" t="s">
        <v>224</v>
      </c>
      <c r="G194" s="120"/>
      <c r="H194" s="120"/>
      <c r="I194" s="120"/>
      <c r="J194" s="86" t="s">
        <v>108</v>
      </c>
      <c r="K194" s="87">
        <v>19</v>
      </c>
      <c r="L194" s="119">
        <v>0</v>
      </c>
      <c r="M194" s="120"/>
      <c r="N194" s="121">
        <f>ROUND($L$194*$K$194,2)</f>
        <v>0</v>
      </c>
      <c r="O194" s="120"/>
      <c r="P194" s="120"/>
      <c r="Q194" s="120"/>
      <c r="R194" s="17"/>
      <c r="T194" s="88"/>
      <c r="U194" s="89" t="s">
        <v>27</v>
      </c>
      <c r="V194" s="90">
        <v>2.5999999999999999E-2</v>
      </c>
      <c r="W194" s="90">
        <f>$V$194*$K$194</f>
        <v>0.49399999999999999</v>
      </c>
      <c r="X194" s="90">
        <v>0</v>
      </c>
      <c r="Y194" s="90">
        <f>$X$194*$K$194</f>
        <v>0</v>
      </c>
      <c r="Z194" s="90">
        <v>0</v>
      </c>
      <c r="AA194" s="91">
        <f>$Z$194*$K$194</f>
        <v>0</v>
      </c>
      <c r="AR194" s="5" t="s">
        <v>109</v>
      </c>
      <c r="AT194" s="5" t="s">
        <v>105</v>
      </c>
      <c r="AU194" s="5" t="s">
        <v>51</v>
      </c>
      <c r="AY194" s="5" t="s">
        <v>104</v>
      </c>
      <c r="BE194" s="48">
        <f>IF($U$194="základní",$N$194,0)</f>
        <v>0</v>
      </c>
      <c r="BF194" s="48">
        <f>IF($U$194="snížená",$N$194,0)</f>
        <v>0</v>
      </c>
      <c r="BG194" s="48">
        <f>IF($U$194="zákl. přenesená",$N$194,0)</f>
        <v>0</v>
      </c>
      <c r="BH194" s="48">
        <f>IF($U$194="sníž. přenesená",$N$194,0)</f>
        <v>0</v>
      </c>
      <c r="BI194" s="48">
        <f>IF($U$194="nulová",$N$194,0)</f>
        <v>0</v>
      </c>
      <c r="BJ194" s="5" t="s">
        <v>11</v>
      </c>
      <c r="BK194" s="48">
        <f>ROUND($L$194*$K$194,2)</f>
        <v>0</v>
      </c>
      <c r="BL194" s="5" t="s">
        <v>109</v>
      </c>
    </row>
    <row r="195" spans="2:64" s="5" customFormat="1" ht="15.75" customHeight="1">
      <c r="B195" s="16"/>
      <c r="C195" s="84" t="s">
        <v>225</v>
      </c>
      <c r="D195" s="84" t="s">
        <v>105</v>
      </c>
      <c r="E195" s="85" t="s">
        <v>226</v>
      </c>
      <c r="F195" s="122" t="s">
        <v>227</v>
      </c>
      <c r="G195" s="120"/>
      <c r="H195" s="120"/>
      <c r="I195" s="120"/>
      <c r="J195" s="86" t="s">
        <v>108</v>
      </c>
      <c r="K195" s="87">
        <v>1151.5</v>
      </c>
      <c r="L195" s="119">
        <v>0</v>
      </c>
      <c r="M195" s="120"/>
      <c r="N195" s="121">
        <f>ROUND($L$195*$K$195,2)</f>
        <v>0</v>
      </c>
      <c r="O195" s="120"/>
      <c r="P195" s="120"/>
      <c r="Q195" s="120"/>
      <c r="R195" s="17"/>
      <c r="T195" s="88"/>
      <c r="U195" s="89" t="s">
        <v>27</v>
      </c>
      <c r="V195" s="90">
        <v>2.5999999999999999E-2</v>
      </c>
      <c r="W195" s="90">
        <f>$V$195*$K$195</f>
        <v>29.939</v>
      </c>
      <c r="X195" s="90">
        <v>0</v>
      </c>
      <c r="Y195" s="90">
        <f>$X$195*$K$195</f>
        <v>0</v>
      </c>
      <c r="Z195" s="90">
        <v>0</v>
      </c>
      <c r="AA195" s="91">
        <f>$Z$195*$K$195</f>
        <v>0</v>
      </c>
      <c r="AR195" s="5" t="s">
        <v>109</v>
      </c>
      <c r="AT195" s="5" t="s">
        <v>105</v>
      </c>
      <c r="AU195" s="5" t="s">
        <v>51</v>
      </c>
      <c r="AY195" s="5" t="s">
        <v>104</v>
      </c>
      <c r="BE195" s="48">
        <f>IF($U$195="základní",$N$195,0)</f>
        <v>0</v>
      </c>
      <c r="BF195" s="48">
        <f>IF($U$195="snížená",$N$195,0)</f>
        <v>0</v>
      </c>
      <c r="BG195" s="48">
        <f>IF($U$195="zákl. přenesená",$N$195,0)</f>
        <v>0</v>
      </c>
      <c r="BH195" s="48">
        <f>IF($U$195="sníž. přenesená",$N$195,0)</f>
        <v>0</v>
      </c>
      <c r="BI195" s="48">
        <f>IF($U$195="nulová",$N$195,0)</f>
        <v>0</v>
      </c>
      <c r="BJ195" s="5" t="s">
        <v>11</v>
      </c>
      <c r="BK195" s="48">
        <f>ROUND($L$195*$K$195,2)</f>
        <v>0</v>
      </c>
      <c r="BL195" s="5" t="s">
        <v>109</v>
      </c>
    </row>
    <row r="196" spans="2:64" s="5" customFormat="1" ht="15.75" customHeight="1">
      <c r="B196" s="16"/>
      <c r="C196" s="84" t="s">
        <v>228</v>
      </c>
      <c r="D196" s="84" t="s">
        <v>105</v>
      </c>
      <c r="E196" s="85" t="s">
        <v>229</v>
      </c>
      <c r="F196" s="122" t="s">
        <v>230</v>
      </c>
      <c r="G196" s="120"/>
      <c r="H196" s="120"/>
      <c r="I196" s="120"/>
      <c r="J196" s="86" t="s">
        <v>108</v>
      </c>
      <c r="K196" s="87">
        <v>228.7</v>
      </c>
      <c r="L196" s="119">
        <v>0</v>
      </c>
      <c r="M196" s="120"/>
      <c r="N196" s="121">
        <f>ROUND($L$196*$K$196,2)</f>
        <v>0</v>
      </c>
      <c r="O196" s="120"/>
      <c r="P196" s="120"/>
      <c r="Q196" s="120"/>
      <c r="R196" s="17"/>
      <c r="T196" s="88"/>
      <c r="U196" s="89" t="s">
        <v>27</v>
      </c>
      <c r="V196" s="90">
        <v>2.9000000000000001E-2</v>
      </c>
      <c r="W196" s="90">
        <f>$V$196*$K$196</f>
        <v>6.6322999999999999</v>
      </c>
      <c r="X196" s="90">
        <v>0</v>
      </c>
      <c r="Y196" s="90">
        <f>$X$196*$K$196</f>
        <v>0</v>
      </c>
      <c r="Z196" s="90">
        <v>0</v>
      </c>
      <c r="AA196" s="91">
        <f>$Z$196*$K$196</f>
        <v>0</v>
      </c>
      <c r="AR196" s="5" t="s">
        <v>109</v>
      </c>
      <c r="AT196" s="5" t="s">
        <v>105</v>
      </c>
      <c r="AU196" s="5" t="s">
        <v>51</v>
      </c>
      <c r="AY196" s="5" t="s">
        <v>104</v>
      </c>
      <c r="BE196" s="48">
        <f>IF($U$196="základní",$N$196,0)</f>
        <v>0</v>
      </c>
      <c r="BF196" s="48">
        <f>IF($U$196="snížená",$N$196,0)</f>
        <v>0</v>
      </c>
      <c r="BG196" s="48">
        <f>IF($U$196="zákl. přenesená",$N$196,0)</f>
        <v>0</v>
      </c>
      <c r="BH196" s="48">
        <f>IF($U$196="sníž. přenesená",$N$196,0)</f>
        <v>0</v>
      </c>
      <c r="BI196" s="48">
        <f>IF($U$196="nulová",$N$196,0)</f>
        <v>0</v>
      </c>
      <c r="BJ196" s="5" t="s">
        <v>11</v>
      </c>
      <c r="BK196" s="48">
        <f>ROUND($L$196*$K$196,2)</f>
        <v>0</v>
      </c>
      <c r="BL196" s="5" t="s">
        <v>109</v>
      </c>
    </row>
    <row r="197" spans="2:64" s="5" customFormat="1" ht="15.75" customHeight="1">
      <c r="B197" s="92"/>
      <c r="E197" s="93"/>
      <c r="F197" s="125" t="s">
        <v>231</v>
      </c>
      <c r="G197" s="126"/>
      <c r="H197" s="126"/>
      <c r="I197" s="126"/>
      <c r="K197" s="94">
        <v>228.7</v>
      </c>
      <c r="R197" s="95"/>
      <c r="T197" s="96"/>
      <c r="AA197" s="97"/>
      <c r="AT197" s="93" t="s">
        <v>111</v>
      </c>
      <c r="AU197" s="93" t="s">
        <v>51</v>
      </c>
      <c r="AV197" s="93" t="s">
        <v>51</v>
      </c>
      <c r="AW197" s="93" t="s">
        <v>60</v>
      </c>
      <c r="AX197" s="93" t="s">
        <v>11</v>
      </c>
      <c r="AY197" s="93" t="s">
        <v>104</v>
      </c>
    </row>
    <row r="198" spans="2:64" s="5" customFormat="1" ht="27" customHeight="1">
      <c r="B198" s="16"/>
      <c r="C198" s="84" t="s">
        <v>232</v>
      </c>
      <c r="D198" s="84" t="s">
        <v>105</v>
      </c>
      <c r="E198" s="85" t="s">
        <v>233</v>
      </c>
      <c r="F198" s="122" t="s">
        <v>234</v>
      </c>
      <c r="G198" s="120"/>
      <c r="H198" s="120"/>
      <c r="I198" s="120"/>
      <c r="J198" s="86" t="s">
        <v>108</v>
      </c>
      <c r="K198" s="87">
        <v>1151.5</v>
      </c>
      <c r="L198" s="119">
        <v>0</v>
      </c>
      <c r="M198" s="120"/>
      <c r="N198" s="121">
        <f>ROUND($L$198*$K$198,2)</f>
        <v>0</v>
      </c>
      <c r="O198" s="120"/>
      <c r="P198" s="120"/>
      <c r="Q198" s="120"/>
      <c r="R198" s="17"/>
      <c r="T198" s="88"/>
      <c r="U198" s="89" t="s">
        <v>27</v>
      </c>
      <c r="V198" s="90">
        <v>2.7E-2</v>
      </c>
      <c r="W198" s="90">
        <f>$V$198*$K$198</f>
        <v>31.090499999999999</v>
      </c>
      <c r="X198" s="90">
        <v>0</v>
      </c>
      <c r="Y198" s="90">
        <f>$X$198*$K$198</f>
        <v>0</v>
      </c>
      <c r="Z198" s="90">
        <v>0</v>
      </c>
      <c r="AA198" s="91">
        <f>$Z$198*$K$198</f>
        <v>0</v>
      </c>
      <c r="AR198" s="5" t="s">
        <v>109</v>
      </c>
      <c r="AT198" s="5" t="s">
        <v>105</v>
      </c>
      <c r="AU198" s="5" t="s">
        <v>51</v>
      </c>
      <c r="AY198" s="5" t="s">
        <v>104</v>
      </c>
      <c r="BE198" s="48">
        <f>IF($U$198="základní",$N$198,0)</f>
        <v>0</v>
      </c>
      <c r="BF198" s="48">
        <f>IF($U$198="snížená",$N$198,0)</f>
        <v>0</v>
      </c>
      <c r="BG198" s="48">
        <f>IF($U$198="zákl. přenesená",$N$198,0)</f>
        <v>0</v>
      </c>
      <c r="BH198" s="48">
        <f>IF($U$198="sníž. přenesená",$N$198,0)</f>
        <v>0</v>
      </c>
      <c r="BI198" s="48">
        <f>IF($U$198="nulová",$N$198,0)</f>
        <v>0</v>
      </c>
      <c r="BJ198" s="5" t="s">
        <v>11</v>
      </c>
      <c r="BK198" s="48">
        <f>ROUND($L$198*$K$198,2)</f>
        <v>0</v>
      </c>
      <c r="BL198" s="5" t="s">
        <v>109</v>
      </c>
    </row>
    <row r="199" spans="2:64" s="5" customFormat="1" ht="15.75" customHeight="1">
      <c r="B199" s="92"/>
      <c r="E199" s="93"/>
      <c r="F199" s="125" t="s">
        <v>235</v>
      </c>
      <c r="G199" s="126"/>
      <c r="H199" s="126"/>
      <c r="I199" s="126"/>
      <c r="K199" s="94">
        <v>1151.5</v>
      </c>
      <c r="R199" s="95"/>
      <c r="T199" s="96"/>
      <c r="AA199" s="97"/>
      <c r="AT199" s="93" t="s">
        <v>111</v>
      </c>
      <c r="AU199" s="93" t="s">
        <v>51</v>
      </c>
      <c r="AV199" s="93" t="s">
        <v>51</v>
      </c>
      <c r="AW199" s="93" t="s">
        <v>60</v>
      </c>
      <c r="AX199" s="93" t="s">
        <v>11</v>
      </c>
      <c r="AY199" s="93" t="s">
        <v>104</v>
      </c>
    </row>
    <row r="200" spans="2:64" s="5" customFormat="1" ht="27" customHeight="1">
      <c r="B200" s="16"/>
      <c r="C200" s="84" t="s">
        <v>236</v>
      </c>
      <c r="D200" s="84" t="s">
        <v>105</v>
      </c>
      <c r="E200" s="85" t="s">
        <v>237</v>
      </c>
      <c r="F200" s="122" t="s">
        <v>238</v>
      </c>
      <c r="G200" s="120"/>
      <c r="H200" s="120"/>
      <c r="I200" s="120"/>
      <c r="J200" s="86" t="s">
        <v>108</v>
      </c>
      <c r="K200" s="87">
        <v>92.3</v>
      </c>
      <c r="L200" s="119">
        <v>0</v>
      </c>
      <c r="M200" s="120"/>
      <c r="N200" s="121">
        <f>ROUND($L$200*$K$200,2)</f>
        <v>0</v>
      </c>
      <c r="O200" s="120"/>
      <c r="P200" s="120"/>
      <c r="Q200" s="120"/>
      <c r="R200" s="17"/>
      <c r="T200" s="88"/>
      <c r="U200" s="89" t="s">
        <v>27</v>
      </c>
      <c r="V200" s="90">
        <v>2.7E-2</v>
      </c>
      <c r="W200" s="90">
        <f>$V$200*$K$200</f>
        <v>2.4920999999999998</v>
      </c>
      <c r="X200" s="90">
        <v>0</v>
      </c>
      <c r="Y200" s="90">
        <f>$X$200*$K$200</f>
        <v>0</v>
      </c>
      <c r="Z200" s="90">
        <v>0</v>
      </c>
      <c r="AA200" s="91">
        <f>$Z$200*$K$200</f>
        <v>0</v>
      </c>
      <c r="AR200" s="5" t="s">
        <v>109</v>
      </c>
      <c r="AT200" s="5" t="s">
        <v>105</v>
      </c>
      <c r="AU200" s="5" t="s">
        <v>51</v>
      </c>
      <c r="AY200" s="5" t="s">
        <v>104</v>
      </c>
      <c r="BE200" s="48">
        <f>IF($U$200="základní",$N$200,0)</f>
        <v>0</v>
      </c>
      <c r="BF200" s="48">
        <f>IF($U$200="snížená",$N$200,0)</f>
        <v>0</v>
      </c>
      <c r="BG200" s="48">
        <f>IF($U$200="zákl. přenesená",$N$200,0)</f>
        <v>0</v>
      </c>
      <c r="BH200" s="48">
        <f>IF($U$200="sníž. přenesená",$N$200,0)</f>
        <v>0</v>
      </c>
      <c r="BI200" s="48">
        <f>IF($U$200="nulová",$N$200,0)</f>
        <v>0</v>
      </c>
      <c r="BJ200" s="5" t="s">
        <v>11</v>
      </c>
      <c r="BK200" s="48">
        <f>ROUND($L$200*$K$200,2)</f>
        <v>0</v>
      </c>
      <c r="BL200" s="5" t="s">
        <v>109</v>
      </c>
    </row>
    <row r="201" spans="2:64" s="5" customFormat="1" ht="15.75" customHeight="1">
      <c r="B201" s="92"/>
      <c r="E201" s="93"/>
      <c r="F201" s="125" t="s">
        <v>239</v>
      </c>
      <c r="G201" s="126"/>
      <c r="H201" s="126"/>
      <c r="I201" s="126"/>
      <c r="K201" s="94">
        <v>92.3</v>
      </c>
      <c r="R201" s="95"/>
      <c r="T201" s="96"/>
      <c r="AA201" s="97"/>
      <c r="AT201" s="93" t="s">
        <v>111</v>
      </c>
      <c r="AU201" s="93" t="s">
        <v>51</v>
      </c>
      <c r="AV201" s="93" t="s">
        <v>51</v>
      </c>
      <c r="AW201" s="93" t="s">
        <v>60</v>
      </c>
      <c r="AX201" s="93" t="s">
        <v>11</v>
      </c>
      <c r="AY201" s="93" t="s">
        <v>104</v>
      </c>
    </row>
    <row r="202" spans="2:64" s="5" customFormat="1" ht="27" customHeight="1">
      <c r="B202" s="16"/>
      <c r="C202" s="84" t="s">
        <v>240</v>
      </c>
      <c r="D202" s="84" t="s">
        <v>105</v>
      </c>
      <c r="E202" s="85" t="s">
        <v>241</v>
      </c>
      <c r="F202" s="122" t="s">
        <v>242</v>
      </c>
      <c r="G202" s="120"/>
      <c r="H202" s="120"/>
      <c r="I202" s="120"/>
      <c r="J202" s="86" t="s">
        <v>108</v>
      </c>
      <c r="K202" s="87">
        <v>92.3</v>
      </c>
      <c r="L202" s="119">
        <v>0</v>
      </c>
      <c r="M202" s="120"/>
      <c r="N202" s="121">
        <f>ROUND($L$202*$K$202,2)</f>
        <v>0</v>
      </c>
      <c r="O202" s="120"/>
      <c r="P202" s="120"/>
      <c r="Q202" s="120"/>
      <c r="R202" s="17"/>
      <c r="T202" s="88"/>
      <c r="U202" s="89" t="s">
        <v>27</v>
      </c>
      <c r="V202" s="90">
        <v>4.0000000000000001E-3</v>
      </c>
      <c r="W202" s="90">
        <f>$V$202*$K$202</f>
        <v>0.36919999999999997</v>
      </c>
      <c r="X202" s="90">
        <v>5.6100000000000004E-3</v>
      </c>
      <c r="Y202" s="90">
        <f>$X$202*$K$202</f>
        <v>0.51780300000000001</v>
      </c>
      <c r="Z202" s="90">
        <v>0</v>
      </c>
      <c r="AA202" s="91">
        <f>$Z$202*$K$202</f>
        <v>0</v>
      </c>
      <c r="AR202" s="5" t="s">
        <v>109</v>
      </c>
      <c r="AT202" s="5" t="s">
        <v>105</v>
      </c>
      <c r="AU202" s="5" t="s">
        <v>51</v>
      </c>
      <c r="AY202" s="5" t="s">
        <v>104</v>
      </c>
      <c r="BE202" s="48">
        <f>IF($U$202="základní",$N$202,0)</f>
        <v>0</v>
      </c>
      <c r="BF202" s="48">
        <f>IF($U$202="snížená",$N$202,0)</f>
        <v>0</v>
      </c>
      <c r="BG202" s="48">
        <f>IF($U$202="zákl. přenesená",$N$202,0)</f>
        <v>0</v>
      </c>
      <c r="BH202" s="48">
        <f>IF($U$202="sníž. přenesená",$N$202,0)</f>
        <v>0</v>
      </c>
      <c r="BI202" s="48">
        <f>IF($U$202="nulová",$N$202,0)</f>
        <v>0</v>
      </c>
      <c r="BJ202" s="5" t="s">
        <v>11</v>
      </c>
      <c r="BK202" s="48">
        <f>ROUND($L$202*$K$202,2)</f>
        <v>0</v>
      </c>
      <c r="BL202" s="5" t="s">
        <v>109</v>
      </c>
    </row>
    <row r="203" spans="2:64" s="5" customFormat="1" ht="27" customHeight="1">
      <c r="B203" s="16"/>
      <c r="C203" s="84" t="s">
        <v>243</v>
      </c>
      <c r="D203" s="84" t="s">
        <v>105</v>
      </c>
      <c r="E203" s="85" t="s">
        <v>244</v>
      </c>
      <c r="F203" s="122" t="s">
        <v>245</v>
      </c>
      <c r="G203" s="120"/>
      <c r="H203" s="120"/>
      <c r="I203" s="120"/>
      <c r="J203" s="86" t="s">
        <v>108</v>
      </c>
      <c r="K203" s="87">
        <v>184.6</v>
      </c>
      <c r="L203" s="119">
        <v>0</v>
      </c>
      <c r="M203" s="120"/>
      <c r="N203" s="121">
        <f>ROUND($L$203*$K$203,2)</f>
        <v>0</v>
      </c>
      <c r="O203" s="120"/>
      <c r="P203" s="120"/>
      <c r="Q203" s="120"/>
      <c r="R203" s="17"/>
      <c r="T203" s="88"/>
      <c r="U203" s="89" t="s">
        <v>27</v>
      </c>
      <c r="V203" s="90">
        <v>2E-3</v>
      </c>
      <c r="W203" s="90">
        <f>$V$203*$K$203</f>
        <v>0.36919999999999997</v>
      </c>
      <c r="X203" s="90">
        <v>6.0999999999999997E-4</v>
      </c>
      <c r="Y203" s="90">
        <f>$X$203*$K$203</f>
        <v>0.112606</v>
      </c>
      <c r="Z203" s="90">
        <v>0</v>
      </c>
      <c r="AA203" s="91">
        <f>$Z$203*$K$203</f>
        <v>0</v>
      </c>
      <c r="AR203" s="5" t="s">
        <v>109</v>
      </c>
      <c r="AT203" s="5" t="s">
        <v>105</v>
      </c>
      <c r="AU203" s="5" t="s">
        <v>51</v>
      </c>
      <c r="AY203" s="5" t="s">
        <v>104</v>
      </c>
      <c r="BE203" s="48">
        <f>IF($U$203="základní",$N$203,0)</f>
        <v>0</v>
      </c>
      <c r="BF203" s="48">
        <f>IF($U$203="snížená",$N$203,0)</f>
        <v>0</v>
      </c>
      <c r="BG203" s="48">
        <f>IF($U$203="zákl. přenesená",$N$203,0)</f>
        <v>0</v>
      </c>
      <c r="BH203" s="48">
        <f>IF($U$203="sníž. přenesená",$N$203,0)</f>
        <v>0</v>
      </c>
      <c r="BI203" s="48">
        <f>IF($U$203="nulová",$N$203,0)</f>
        <v>0</v>
      </c>
      <c r="BJ203" s="5" t="s">
        <v>11</v>
      </c>
      <c r="BK203" s="48">
        <f>ROUND($L$203*$K$203,2)</f>
        <v>0</v>
      </c>
      <c r="BL203" s="5" t="s">
        <v>109</v>
      </c>
    </row>
    <row r="204" spans="2:64" s="5" customFormat="1" ht="15.75" customHeight="1">
      <c r="B204" s="92"/>
      <c r="E204" s="93"/>
      <c r="F204" s="125" t="s">
        <v>246</v>
      </c>
      <c r="G204" s="126"/>
      <c r="H204" s="126"/>
      <c r="I204" s="126"/>
      <c r="K204" s="94">
        <v>184.6</v>
      </c>
      <c r="R204" s="95"/>
      <c r="T204" s="96"/>
      <c r="AA204" s="97"/>
      <c r="AT204" s="93" t="s">
        <v>111</v>
      </c>
      <c r="AU204" s="93" t="s">
        <v>51</v>
      </c>
      <c r="AV204" s="93" t="s">
        <v>51</v>
      </c>
      <c r="AW204" s="93" t="s">
        <v>60</v>
      </c>
      <c r="AX204" s="93" t="s">
        <v>11</v>
      </c>
      <c r="AY204" s="93" t="s">
        <v>104</v>
      </c>
    </row>
    <row r="205" spans="2:64" s="5" customFormat="1" ht="27" customHeight="1">
      <c r="B205" s="16"/>
      <c r="C205" s="84" t="s">
        <v>247</v>
      </c>
      <c r="D205" s="84" t="s">
        <v>105</v>
      </c>
      <c r="E205" s="85" t="s">
        <v>248</v>
      </c>
      <c r="F205" s="122" t="s">
        <v>249</v>
      </c>
      <c r="G205" s="120"/>
      <c r="H205" s="120"/>
      <c r="I205" s="120"/>
      <c r="J205" s="86" t="s">
        <v>108</v>
      </c>
      <c r="K205" s="87">
        <v>92.3</v>
      </c>
      <c r="L205" s="119">
        <v>0</v>
      </c>
      <c r="M205" s="120"/>
      <c r="N205" s="121">
        <f>ROUND($L$205*$K$205,2)</f>
        <v>0</v>
      </c>
      <c r="O205" s="120"/>
      <c r="P205" s="120"/>
      <c r="Q205" s="120"/>
      <c r="R205" s="17"/>
      <c r="T205" s="88"/>
      <c r="U205" s="89" t="s">
        <v>27</v>
      </c>
      <c r="V205" s="90">
        <v>7.0999999999999994E-2</v>
      </c>
      <c r="W205" s="90">
        <f>$V$205*$K$205</f>
        <v>6.5532999999999992</v>
      </c>
      <c r="X205" s="90">
        <v>0</v>
      </c>
      <c r="Y205" s="90">
        <f>$X$205*$K$205</f>
        <v>0</v>
      </c>
      <c r="Z205" s="90">
        <v>0</v>
      </c>
      <c r="AA205" s="91">
        <f>$Z$205*$K$205</f>
        <v>0</v>
      </c>
      <c r="AR205" s="5" t="s">
        <v>109</v>
      </c>
      <c r="AT205" s="5" t="s">
        <v>105</v>
      </c>
      <c r="AU205" s="5" t="s">
        <v>51</v>
      </c>
      <c r="AY205" s="5" t="s">
        <v>104</v>
      </c>
      <c r="BE205" s="48">
        <f>IF($U$205="základní",$N$205,0)</f>
        <v>0</v>
      </c>
      <c r="BF205" s="48">
        <f>IF($U$205="snížená",$N$205,0)</f>
        <v>0</v>
      </c>
      <c r="BG205" s="48">
        <f>IF($U$205="zákl. přenesená",$N$205,0)</f>
        <v>0</v>
      </c>
      <c r="BH205" s="48">
        <f>IF($U$205="sníž. přenesená",$N$205,0)</f>
        <v>0</v>
      </c>
      <c r="BI205" s="48">
        <f>IF($U$205="nulová",$N$205,0)</f>
        <v>0</v>
      </c>
      <c r="BJ205" s="5" t="s">
        <v>11</v>
      </c>
      <c r="BK205" s="48">
        <f>ROUND($L$205*$K$205,2)</f>
        <v>0</v>
      </c>
      <c r="BL205" s="5" t="s">
        <v>109</v>
      </c>
    </row>
    <row r="206" spans="2:64" s="5" customFormat="1" ht="27" customHeight="1">
      <c r="B206" s="16"/>
      <c r="C206" s="84" t="s">
        <v>250</v>
      </c>
      <c r="D206" s="84" t="s">
        <v>105</v>
      </c>
      <c r="E206" s="85" t="s">
        <v>251</v>
      </c>
      <c r="F206" s="122" t="s">
        <v>252</v>
      </c>
      <c r="G206" s="120"/>
      <c r="H206" s="120"/>
      <c r="I206" s="120"/>
      <c r="J206" s="86" t="s">
        <v>108</v>
      </c>
      <c r="K206" s="87">
        <v>92.3</v>
      </c>
      <c r="L206" s="119">
        <v>0</v>
      </c>
      <c r="M206" s="120"/>
      <c r="N206" s="121">
        <f>ROUND($L$206*$K$206,2)</f>
        <v>0</v>
      </c>
      <c r="O206" s="120"/>
      <c r="P206" s="120"/>
      <c r="Q206" s="120"/>
      <c r="R206" s="17"/>
      <c r="T206" s="88"/>
      <c r="U206" s="89" t="s">
        <v>27</v>
      </c>
      <c r="V206" s="90">
        <v>8.5999999999999993E-2</v>
      </c>
      <c r="W206" s="90">
        <f>$V$206*$K$206</f>
        <v>7.9377999999999993</v>
      </c>
      <c r="X206" s="90">
        <v>0</v>
      </c>
      <c r="Y206" s="90">
        <f>$X$206*$K$206</f>
        <v>0</v>
      </c>
      <c r="Z206" s="90">
        <v>0</v>
      </c>
      <c r="AA206" s="91">
        <f>$Z$206*$K$206</f>
        <v>0</v>
      </c>
      <c r="AR206" s="5" t="s">
        <v>109</v>
      </c>
      <c r="AT206" s="5" t="s">
        <v>105</v>
      </c>
      <c r="AU206" s="5" t="s">
        <v>51</v>
      </c>
      <c r="AY206" s="5" t="s">
        <v>104</v>
      </c>
      <c r="BE206" s="48">
        <f>IF($U$206="základní",$N$206,0)</f>
        <v>0</v>
      </c>
      <c r="BF206" s="48">
        <f>IF($U$206="snížená",$N$206,0)</f>
        <v>0</v>
      </c>
      <c r="BG206" s="48">
        <f>IF($U$206="zákl. přenesená",$N$206,0)</f>
        <v>0</v>
      </c>
      <c r="BH206" s="48">
        <f>IF($U$206="sníž. přenesená",$N$206,0)</f>
        <v>0</v>
      </c>
      <c r="BI206" s="48">
        <f>IF($U$206="nulová",$N$206,0)</f>
        <v>0</v>
      </c>
      <c r="BJ206" s="5" t="s">
        <v>11</v>
      </c>
      <c r="BK206" s="48">
        <f>ROUND($L$206*$K$206,2)</f>
        <v>0</v>
      </c>
      <c r="BL206" s="5" t="s">
        <v>109</v>
      </c>
    </row>
    <row r="207" spans="2:64" s="5" customFormat="1" ht="27" customHeight="1">
      <c r="B207" s="16"/>
      <c r="C207" s="84" t="s">
        <v>253</v>
      </c>
      <c r="D207" s="84" t="s">
        <v>105</v>
      </c>
      <c r="E207" s="85" t="s">
        <v>254</v>
      </c>
      <c r="F207" s="122" t="s">
        <v>255</v>
      </c>
      <c r="G207" s="120"/>
      <c r="H207" s="120"/>
      <c r="I207" s="120"/>
      <c r="J207" s="86" t="s">
        <v>108</v>
      </c>
      <c r="K207" s="87">
        <v>136.4</v>
      </c>
      <c r="L207" s="119">
        <v>0</v>
      </c>
      <c r="M207" s="120"/>
      <c r="N207" s="121">
        <f>ROUND($L$207*$K$207,2)</f>
        <v>0</v>
      </c>
      <c r="O207" s="120"/>
      <c r="P207" s="120"/>
      <c r="Q207" s="120"/>
      <c r="R207" s="17"/>
      <c r="T207" s="88"/>
      <c r="U207" s="89" t="s">
        <v>27</v>
      </c>
      <c r="V207" s="90">
        <v>0.53</v>
      </c>
      <c r="W207" s="90">
        <f>$V$207*$K$207</f>
        <v>72.292000000000002</v>
      </c>
      <c r="X207" s="90">
        <v>8.4250000000000005E-2</v>
      </c>
      <c r="Y207" s="90">
        <f>$X$207*$K$207</f>
        <v>11.491700000000002</v>
      </c>
      <c r="Z207" s="90">
        <v>0</v>
      </c>
      <c r="AA207" s="91">
        <f>$Z$207*$K$207</f>
        <v>0</v>
      </c>
      <c r="AR207" s="5" t="s">
        <v>109</v>
      </c>
      <c r="AT207" s="5" t="s">
        <v>105</v>
      </c>
      <c r="AU207" s="5" t="s">
        <v>51</v>
      </c>
      <c r="AY207" s="5" t="s">
        <v>104</v>
      </c>
      <c r="BE207" s="48">
        <f>IF($U$207="základní",$N$207,0)</f>
        <v>0</v>
      </c>
      <c r="BF207" s="48">
        <f>IF($U$207="snížená",$N$207,0)</f>
        <v>0</v>
      </c>
      <c r="BG207" s="48">
        <f>IF($U$207="zákl. přenesená",$N$207,0)</f>
        <v>0</v>
      </c>
      <c r="BH207" s="48">
        <f>IF($U$207="sníž. přenesená",$N$207,0)</f>
        <v>0</v>
      </c>
      <c r="BI207" s="48">
        <f>IF($U$207="nulová",$N$207,0)</f>
        <v>0</v>
      </c>
      <c r="BJ207" s="5" t="s">
        <v>11</v>
      </c>
      <c r="BK207" s="48">
        <f>ROUND($L$207*$K$207,2)</f>
        <v>0</v>
      </c>
      <c r="BL207" s="5" t="s">
        <v>109</v>
      </c>
    </row>
    <row r="208" spans="2:64" s="5" customFormat="1" ht="15.75" customHeight="1">
      <c r="B208" s="92"/>
      <c r="E208" s="93"/>
      <c r="F208" s="125" t="s">
        <v>256</v>
      </c>
      <c r="G208" s="126"/>
      <c r="H208" s="126"/>
      <c r="I208" s="126"/>
      <c r="K208" s="94">
        <v>136.4</v>
      </c>
      <c r="R208" s="95"/>
      <c r="T208" s="96"/>
      <c r="AA208" s="97"/>
      <c r="AT208" s="93" t="s">
        <v>111</v>
      </c>
      <c r="AU208" s="93" t="s">
        <v>51</v>
      </c>
      <c r="AV208" s="93" t="s">
        <v>51</v>
      </c>
      <c r="AW208" s="93" t="s">
        <v>60</v>
      </c>
      <c r="AX208" s="93" t="s">
        <v>11</v>
      </c>
      <c r="AY208" s="93" t="s">
        <v>104</v>
      </c>
    </row>
    <row r="209" spans="2:64" s="5" customFormat="1" ht="27" customHeight="1">
      <c r="B209" s="16"/>
      <c r="C209" s="98" t="s">
        <v>257</v>
      </c>
      <c r="D209" s="98" t="s">
        <v>199</v>
      </c>
      <c r="E209" s="99" t="s">
        <v>258</v>
      </c>
      <c r="F209" s="127" t="s">
        <v>259</v>
      </c>
      <c r="G209" s="128"/>
      <c r="H209" s="128"/>
      <c r="I209" s="128"/>
      <c r="J209" s="100" t="s">
        <v>108</v>
      </c>
      <c r="K209" s="101">
        <v>139.12799999999999</v>
      </c>
      <c r="L209" s="129">
        <v>0</v>
      </c>
      <c r="M209" s="128"/>
      <c r="N209" s="130">
        <f>ROUND($L$209*$K$209,2)</f>
        <v>0</v>
      </c>
      <c r="O209" s="120"/>
      <c r="P209" s="120"/>
      <c r="Q209" s="120"/>
      <c r="R209" s="17"/>
      <c r="T209" s="88"/>
      <c r="U209" s="89" t="s">
        <v>27</v>
      </c>
      <c r="V209" s="90">
        <v>0</v>
      </c>
      <c r="W209" s="90">
        <f>$V$209*$K$209</f>
        <v>0</v>
      </c>
      <c r="X209" s="90">
        <v>0.14000000000000001</v>
      </c>
      <c r="Y209" s="90">
        <f>$X$209*$K$209</f>
        <v>19.477920000000001</v>
      </c>
      <c r="Z209" s="90">
        <v>0</v>
      </c>
      <c r="AA209" s="91">
        <f>$Z$209*$K$209</f>
        <v>0</v>
      </c>
      <c r="AR209" s="5" t="s">
        <v>132</v>
      </c>
      <c r="AT209" s="5" t="s">
        <v>199</v>
      </c>
      <c r="AU209" s="5" t="s">
        <v>51</v>
      </c>
      <c r="AY209" s="5" t="s">
        <v>104</v>
      </c>
      <c r="BE209" s="48">
        <f>IF($U$209="základní",$N$209,0)</f>
        <v>0</v>
      </c>
      <c r="BF209" s="48">
        <f>IF($U$209="snížená",$N$209,0)</f>
        <v>0</v>
      </c>
      <c r="BG209" s="48">
        <f>IF($U$209="zákl. přenesená",$N$209,0)</f>
        <v>0</v>
      </c>
      <c r="BH209" s="48">
        <f>IF($U$209="sníž. přenesená",$N$209,0)</f>
        <v>0</v>
      </c>
      <c r="BI209" s="48">
        <f>IF($U$209="nulová",$N$209,0)</f>
        <v>0</v>
      </c>
      <c r="BJ209" s="5" t="s">
        <v>11</v>
      </c>
      <c r="BK209" s="48">
        <f>ROUND($L$209*$K$209,2)</f>
        <v>0</v>
      </c>
      <c r="BL209" s="5" t="s">
        <v>109</v>
      </c>
    </row>
    <row r="210" spans="2:64" s="5" customFormat="1" ht="15.75" customHeight="1">
      <c r="B210" s="92"/>
      <c r="E210" s="93"/>
      <c r="F210" s="125" t="s">
        <v>260</v>
      </c>
      <c r="G210" s="126"/>
      <c r="H210" s="126"/>
      <c r="I210" s="126"/>
      <c r="K210" s="94">
        <v>139.12799999999999</v>
      </c>
      <c r="R210" s="95"/>
      <c r="T210" s="96"/>
      <c r="AA210" s="97"/>
      <c r="AT210" s="93" t="s">
        <v>111</v>
      </c>
      <c r="AU210" s="93" t="s">
        <v>51</v>
      </c>
      <c r="AV210" s="93" t="s">
        <v>51</v>
      </c>
      <c r="AW210" s="93" t="s">
        <v>60</v>
      </c>
      <c r="AX210" s="93" t="s">
        <v>11</v>
      </c>
      <c r="AY210" s="93" t="s">
        <v>104</v>
      </c>
    </row>
    <row r="211" spans="2:64" s="5" customFormat="1" ht="27" customHeight="1">
      <c r="B211" s="16"/>
      <c r="C211" s="84" t="s">
        <v>261</v>
      </c>
      <c r="D211" s="84" t="s">
        <v>105</v>
      </c>
      <c r="E211" s="85" t="s">
        <v>262</v>
      </c>
      <c r="F211" s="122" t="s">
        <v>263</v>
      </c>
      <c r="G211" s="120"/>
      <c r="H211" s="120"/>
      <c r="I211" s="120"/>
      <c r="J211" s="86" t="s">
        <v>108</v>
      </c>
      <c r="K211" s="87">
        <v>1030.54</v>
      </c>
      <c r="L211" s="119">
        <v>0</v>
      </c>
      <c r="M211" s="120"/>
      <c r="N211" s="121">
        <f>ROUND($L$211*$K$211,2)</f>
        <v>0</v>
      </c>
      <c r="O211" s="120"/>
      <c r="P211" s="120"/>
      <c r="Q211" s="120"/>
      <c r="R211" s="17"/>
      <c r="T211" s="88"/>
      <c r="U211" s="89" t="s">
        <v>27</v>
      </c>
      <c r="V211" s="90">
        <v>0.53500000000000003</v>
      </c>
      <c r="W211" s="90">
        <f>$V$211*$K$211</f>
        <v>551.33889999999997</v>
      </c>
      <c r="X211" s="90">
        <v>0.10362</v>
      </c>
      <c r="Y211" s="90">
        <f>$X$211*$K$211</f>
        <v>106.7845548</v>
      </c>
      <c r="Z211" s="90">
        <v>0</v>
      </c>
      <c r="AA211" s="91">
        <f>$Z$211*$K$211</f>
        <v>0</v>
      </c>
      <c r="AR211" s="5" t="s">
        <v>109</v>
      </c>
      <c r="AT211" s="5" t="s">
        <v>105</v>
      </c>
      <c r="AU211" s="5" t="s">
        <v>51</v>
      </c>
      <c r="AY211" s="5" t="s">
        <v>104</v>
      </c>
      <c r="BE211" s="48">
        <f>IF($U$211="základní",$N$211,0)</f>
        <v>0</v>
      </c>
      <c r="BF211" s="48">
        <f>IF($U$211="snížená",$N$211,0)</f>
        <v>0</v>
      </c>
      <c r="BG211" s="48">
        <f>IF($U$211="zákl. přenesená",$N$211,0)</f>
        <v>0</v>
      </c>
      <c r="BH211" s="48">
        <f>IF($U$211="sníž. přenesená",$N$211,0)</f>
        <v>0</v>
      </c>
      <c r="BI211" s="48">
        <f>IF($U$211="nulová",$N$211,0)</f>
        <v>0</v>
      </c>
      <c r="BJ211" s="5" t="s">
        <v>11</v>
      </c>
      <c r="BK211" s="48">
        <f>ROUND($L$211*$K$211,2)</f>
        <v>0</v>
      </c>
      <c r="BL211" s="5" t="s">
        <v>109</v>
      </c>
    </row>
    <row r="212" spans="2:64" s="5" customFormat="1" ht="15.75" customHeight="1">
      <c r="B212" s="92"/>
      <c r="E212" s="93"/>
      <c r="F212" s="125" t="s">
        <v>264</v>
      </c>
      <c r="G212" s="126"/>
      <c r="H212" s="126"/>
      <c r="I212" s="126"/>
      <c r="K212" s="94">
        <v>1030.54</v>
      </c>
      <c r="R212" s="95"/>
      <c r="T212" s="96"/>
      <c r="AA212" s="97"/>
      <c r="AT212" s="93" t="s">
        <v>111</v>
      </c>
      <c r="AU212" s="93" t="s">
        <v>51</v>
      </c>
      <c r="AV212" s="93" t="s">
        <v>51</v>
      </c>
      <c r="AW212" s="93" t="s">
        <v>60</v>
      </c>
      <c r="AX212" s="93" t="s">
        <v>11</v>
      </c>
      <c r="AY212" s="93" t="s">
        <v>104</v>
      </c>
    </row>
    <row r="213" spans="2:64" s="5" customFormat="1" ht="27" customHeight="1">
      <c r="B213" s="16"/>
      <c r="C213" s="98" t="s">
        <v>265</v>
      </c>
      <c r="D213" s="98" t="s">
        <v>199</v>
      </c>
      <c r="E213" s="99" t="s">
        <v>266</v>
      </c>
      <c r="F213" s="127" t="s">
        <v>267</v>
      </c>
      <c r="G213" s="128"/>
      <c r="H213" s="128"/>
      <c r="I213" s="128"/>
      <c r="J213" s="100" t="s">
        <v>108</v>
      </c>
      <c r="K213" s="101">
        <v>448.8</v>
      </c>
      <c r="L213" s="129">
        <v>0</v>
      </c>
      <c r="M213" s="128"/>
      <c r="N213" s="130">
        <f>ROUND($L$213*$K$213,2)</f>
        <v>0</v>
      </c>
      <c r="O213" s="120"/>
      <c r="P213" s="120"/>
      <c r="Q213" s="120"/>
      <c r="R213" s="17"/>
      <c r="T213" s="88"/>
      <c r="U213" s="89" t="s">
        <v>27</v>
      </c>
      <c r="V213" s="90">
        <v>0</v>
      </c>
      <c r="W213" s="90">
        <f>$V$213*$K$213</f>
        <v>0</v>
      </c>
      <c r="X213" s="90">
        <v>0.18</v>
      </c>
      <c r="Y213" s="90">
        <f>$X$213*$K$213</f>
        <v>80.784000000000006</v>
      </c>
      <c r="Z213" s="90">
        <v>0</v>
      </c>
      <c r="AA213" s="91">
        <f>$Z$213*$K$213</f>
        <v>0</v>
      </c>
      <c r="AR213" s="5" t="s">
        <v>132</v>
      </c>
      <c r="AT213" s="5" t="s">
        <v>199</v>
      </c>
      <c r="AU213" s="5" t="s">
        <v>51</v>
      </c>
      <c r="AY213" s="5" t="s">
        <v>104</v>
      </c>
      <c r="BE213" s="48">
        <f>IF($U$213="základní",$N$213,0)</f>
        <v>0</v>
      </c>
      <c r="BF213" s="48">
        <f>IF($U$213="snížená",$N$213,0)</f>
        <v>0</v>
      </c>
      <c r="BG213" s="48">
        <f>IF($U$213="zákl. přenesená",$N$213,0)</f>
        <v>0</v>
      </c>
      <c r="BH213" s="48">
        <f>IF($U$213="sníž. přenesená",$N$213,0)</f>
        <v>0</v>
      </c>
      <c r="BI213" s="48">
        <f>IF($U$213="nulová",$N$213,0)</f>
        <v>0</v>
      </c>
      <c r="BJ213" s="5" t="s">
        <v>11</v>
      </c>
      <c r="BK213" s="48">
        <f>ROUND($L$213*$K$213,2)</f>
        <v>0</v>
      </c>
      <c r="BL213" s="5" t="s">
        <v>109</v>
      </c>
    </row>
    <row r="214" spans="2:64" s="5" customFormat="1" ht="15.75" customHeight="1">
      <c r="B214" s="92"/>
      <c r="E214" s="93"/>
      <c r="F214" s="125" t="s">
        <v>268</v>
      </c>
      <c r="G214" s="126"/>
      <c r="H214" s="126"/>
      <c r="I214" s="126"/>
      <c r="K214" s="94">
        <v>448.8</v>
      </c>
      <c r="R214" s="95"/>
      <c r="T214" s="96"/>
      <c r="AA214" s="97"/>
      <c r="AT214" s="93" t="s">
        <v>111</v>
      </c>
      <c r="AU214" s="93" t="s">
        <v>51</v>
      </c>
      <c r="AV214" s="93" t="s">
        <v>51</v>
      </c>
      <c r="AW214" s="93" t="s">
        <v>60</v>
      </c>
      <c r="AX214" s="93" t="s">
        <v>11</v>
      </c>
      <c r="AY214" s="93" t="s">
        <v>104</v>
      </c>
    </row>
    <row r="215" spans="2:64" s="5" customFormat="1" ht="27" customHeight="1">
      <c r="B215" s="16"/>
      <c r="C215" s="98" t="s">
        <v>269</v>
      </c>
      <c r="D215" s="98" t="s">
        <v>199</v>
      </c>
      <c r="E215" s="99" t="s">
        <v>270</v>
      </c>
      <c r="F215" s="127" t="s">
        <v>271</v>
      </c>
      <c r="G215" s="128"/>
      <c r="H215" s="128"/>
      <c r="I215" s="128"/>
      <c r="J215" s="100" t="s">
        <v>108</v>
      </c>
      <c r="K215" s="101">
        <v>138.822</v>
      </c>
      <c r="L215" s="129">
        <v>0</v>
      </c>
      <c r="M215" s="128"/>
      <c r="N215" s="130">
        <f>ROUND($L$215*$K$215,2)</f>
        <v>0</v>
      </c>
      <c r="O215" s="120"/>
      <c r="P215" s="120"/>
      <c r="Q215" s="120"/>
      <c r="R215" s="17"/>
      <c r="T215" s="88"/>
      <c r="U215" s="89" t="s">
        <v>27</v>
      </c>
      <c r="V215" s="90">
        <v>0</v>
      </c>
      <c r="W215" s="90">
        <f>$V$215*$K$215</f>
        <v>0</v>
      </c>
      <c r="X215" s="90">
        <v>0.18</v>
      </c>
      <c r="Y215" s="90">
        <f>$X$215*$K$215</f>
        <v>24.987960000000001</v>
      </c>
      <c r="Z215" s="90">
        <v>0</v>
      </c>
      <c r="AA215" s="91">
        <f>$Z$215*$K$215</f>
        <v>0</v>
      </c>
      <c r="AR215" s="5" t="s">
        <v>132</v>
      </c>
      <c r="AT215" s="5" t="s">
        <v>199</v>
      </c>
      <c r="AU215" s="5" t="s">
        <v>51</v>
      </c>
      <c r="AY215" s="5" t="s">
        <v>104</v>
      </c>
      <c r="BE215" s="48">
        <f>IF($U$215="základní",$N$215,0)</f>
        <v>0</v>
      </c>
      <c r="BF215" s="48">
        <f>IF($U$215="snížená",$N$215,0)</f>
        <v>0</v>
      </c>
      <c r="BG215" s="48">
        <f>IF($U$215="zákl. přenesená",$N$215,0)</f>
        <v>0</v>
      </c>
      <c r="BH215" s="48">
        <f>IF($U$215="sníž. přenesená",$N$215,0)</f>
        <v>0</v>
      </c>
      <c r="BI215" s="48">
        <f>IF($U$215="nulová",$N$215,0)</f>
        <v>0</v>
      </c>
      <c r="BJ215" s="5" t="s">
        <v>11</v>
      </c>
      <c r="BK215" s="48">
        <f>ROUND($L$215*$K$215,2)</f>
        <v>0</v>
      </c>
      <c r="BL215" s="5" t="s">
        <v>109</v>
      </c>
    </row>
    <row r="216" spans="2:64" s="5" customFormat="1" ht="15.75" customHeight="1">
      <c r="B216" s="92"/>
      <c r="E216" s="93"/>
      <c r="F216" s="125" t="s">
        <v>272</v>
      </c>
      <c r="G216" s="126"/>
      <c r="H216" s="126"/>
      <c r="I216" s="126"/>
      <c r="K216" s="94">
        <v>138.822</v>
      </c>
      <c r="R216" s="95"/>
      <c r="T216" s="96"/>
      <c r="AA216" s="97"/>
      <c r="AT216" s="93" t="s">
        <v>111</v>
      </c>
      <c r="AU216" s="93" t="s">
        <v>51</v>
      </c>
      <c r="AV216" s="93" t="s">
        <v>51</v>
      </c>
      <c r="AW216" s="93" t="s">
        <v>60</v>
      </c>
      <c r="AX216" s="93" t="s">
        <v>11</v>
      </c>
      <c r="AY216" s="93" t="s">
        <v>104</v>
      </c>
    </row>
    <row r="217" spans="2:64" s="5" customFormat="1" ht="27" customHeight="1">
      <c r="B217" s="16"/>
      <c r="C217" s="98" t="s">
        <v>273</v>
      </c>
      <c r="D217" s="98" t="s">
        <v>199</v>
      </c>
      <c r="E217" s="99" t="s">
        <v>274</v>
      </c>
      <c r="F217" s="127" t="s">
        <v>275</v>
      </c>
      <c r="G217" s="128"/>
      <c r="H217" s="128"/>
      <c r="I217" s="128"/>
      <c r="J217" s="100" t="s">
        <v>108</v>
      </c>
      <c r="K217" s="101">
        <v>13.709</v>
      </c>
      <c r="L217" s="129">
        <v>0</v>
      </c>
      <c r="M217" s="128"/>
      <c r="N217" s="130">
        <f>ROUND($L$217*$K$217,2)</f>
        <v>0</v>
      </c>
      <c r="O217" s="120"/>
      <c r="P217" s="120"/>
      <c r="Q217" s="120"/>
      <c r="R217" s="17"/>
      <c r="T217" s="88"/>
      <c r="U217" s="89" t="s">
        <v>27</v>
      </c>
      <c r="V217" s="90">
        <v>0</v>
      </c>
      <c r="W217" s="90">
        <f>$V$217*$K$217</f>
        <v>0</v>
      </c>
      <c r="X217" s="90">
        <v>0.18</v>
      </c>
      <c r="Y217" s="90">
        <f>$X$217*$K$217</f>
        <v>2.4676199999999997</v>
      </c>
      <c r="Z217" s="90">
        <v>0</v>
      </c>
      <c r="AA217" s="91">
        <f>$Z$217*$K$217</f>
        <v>0</v>
      </c>
      <c r="AR217" s="5" t="s">
        <v>132</v>
      </c>
      <c r="AT217" s="5" t="s">
        <v>199</v>
      </c>
      <c r="AU217" s="5" t="s">
        <v>51</v>
      </c>
      <c r="AY217" s="5" t="s">
        <v>104</v>
      </c>
      <c r="BE217" s="48">
        <f>IF($U$217="základní",$N$217,0)</f>
        <v>0</v>
      </c>
      <c r="BF217" s="48">
        <f>IF($U$217="snížená",$N$217,0)</f>
        <v>0</v>
      </c>
      <c r="BG217" s="48">
        <f>IF($U$217="zákl. přenesená",$N$217,0)</f>
        <v>0</v>
      </c>
      <c r="BH217" s="48">
        <f>IF($U$217="sníž. přenesená",$N$217,0)</f>
        <v>0</v>
      </c>
      <c r="BI217" s="48">
        <f>IF($U$217="nulová",$N$217,0)</f>
        <v>0</v>
      </c>
      <c r="BJ217" s="5" t="s">
        <v>11</v>
      </c>
      <c r="BK217" s="48">
        <f>ROUND($L$217*$K$217,2)</f>
        <v>0</v>
      </c>
      <c r="BL217" s="5" t="s">
        <v>109</v>
      </c>
    </row>
    <row r="218" spans="2:64" s="5" customFormat="1" ht="15.75" customHeight="1">
      <c r="B218" s="92"/>
      <c r="E218" s="93"/>
      <c r="F218" s="125" t="s">
        <v>276</v>
      </c>
      <c r="G218" s="126"/>
      <c r="H218" s="126"/>
      <c r="I218" s="126"/>
      <c r="K218" s="94">
        <v>13.709</v>
      </c>
      <c r="R218" s="95"/>
      <c r="T218" s="96"/>
      <c r="AA218" s="97"/>
      <c r="AT218" s="93" t="s">
        <v>111</v>
      </c>
      <c r="AU218" s="93" t="s">
        <v>51</v>
      </c>
      <c r="AV218" s="93" t="s">
        <v>51</v>
      </c>
      <c r="AW218" s="93" t="s">
        <v>60</v>
      </c>
      <c r="AX218" s="93" t="s">
        <v>11</v>
      </c>
      <c r="AY218" s="93" t="s">
        <v>104</v>
      </c>
    </row>
    <row r="219" spans="2:64" s="5" customFormat="1" ht="27" customHeight="1">
      <c r="B219" s="16"/>
      <c r="C219" s="98" t="s">
        <v>277</v>
      </c>
      <c r="D219" s="98" t="s">
        <v>199</v>
      </c>
      <c r="E219" s="99" t="s">
        <v>278</v>
      </c>
      <c r="F219" s="127" t="s">
        <v>279</v>
      </c>
      <c r="G219" s="128"/>
      <c r="H219" s="128"/>
      <c r="I219" s="128"/>
      <c r="J219" s="100" t="s">
        <v>108</v>
      </c>
      <c r="K219" s="101">
        <v>441.35399999999998</v>
      </c>
      <c r="L219" s="129">
        <v>0</v>
      </c>
      <c r="M219" s="128"/>
      <c r="N219" s="130">
        <f>ROUND($L$219*$K$219,2)</f>
        <v>0</v>
      </c>
      <c r="O219" s="120"/>
      <c r="P219" s="120"/>
      <c r="Q219" s="120"/>
      <c r="R219" s="17"/>
      <c r="T219" s="88"/>
      <c r="U219" s="89" t="s">
        <v>27</v>
      </c>
      <c r="V219" s="90">
        <v>0</v>
      </c>
      <c r="W219" s="90">
        <f>$V$219*$K$219</f>
        <v>0</v>
      </c>
      <c r="X219" s="90">
        <v>0.18</v>
      </c>
      <c r="Y219" s="90">
        <f>$X$219*$K$219</f>
        <v>79.443719999999999</v>
      </c>
      <c r="Z219" s="90">
        <v>0</v>
      </c>
      <c r="AA219" s="91">
        <f>$Z$219*$K$219</f>
        <v>0</v>
      </c>
      <c r="AR219" s="5" t="s">
        <v>132</v>
      </c>
      <c r="AT219" s="5" t="s">
        <v>199</v>
      </c>
      <c r="AU219" s="5" t="s">
        <v>51</v>
      </c>
      <c r="AY219" s="5" t="s">
        <v>104</v>
      </c>
      <c r="BE219" s="48">
        <f>IF($U$219="základní",$N$219,0)</f>
        <v>0</v>
      </c>
      <c r="BF219" s="48">
        <f>IF($U$219="snížená",$N$219,0)</f>
        <v>0</v>
      </c>
      <c r="BG219" s="48">
        <f>IF($U$219="zákl. přenesená",$N$219,0)</f>
        <v>0</v>
      </c>
      <c r="BH219" s="48">
        <f>IF($U$219="sníž. přenesená",$N$219,0)</f>
        <v>0</v>
      </c>
      <c r="BI219" s="48">
        <f>IF($U$219="nulová",$N$219,0)</f>
        <v>0</v>
      </c>
      <c r="BJ219" s="5" t="s">
        <v>11</v>
      </c>
      <c r="BK219" s="48">
        <f>ROUND($L$219*$K$219,2)</f>
        <v>0</v>
      </c>
      <c r="BL219" s="5" t="s">
        <v>109</v>
      </c>
    </row>
    <row r="220" spans="2:64" s="5" customFormat="1" ht="15.75" customHeight="1">
      <c r="B220" s="92"/>
      <c r="E220" s="93"/>
      <c r="F220" s="125" t="s">
        <v>280</v>
      </c>
      <c r="G220" s="126"/>
      <c r="H220" s="126"/>
      <c r="I220" s="126"/>
      <c r="K220" s="94">
        <v>441.35399999999998</v>
      </c>
      <c r="R220" s="95"/>
      <c r="T220" s="96"/>
      <c r="AA220" s="97"/>
      <c r="AT220" s="93" t="s">
        <v>111</v>
      </c>
      <c r="AU220" s="93" t="s">
        <v>51</v>
      </c>
      <c r="AV220" s="93" t="s">
        <v>51</v>
      </c>
      <c r="AW220" s="93" t="s">
        <v>60</v>
      </c>
      <c r="AX220" s="93" t="s">
        <v>11</v>
      </c>
      <c r="AY220" s="93" t="s">
        <v>104</v>
      </c>
    </row>
    <row r="221" spans="2:64" s="5" customFormat="1" ht="27" customHeight="1">
      <c r="B221" s="16"/>
      <c r="C221" s="98" t="s">
        <v>281</v>
      </c>
      <c r="D221" s="98" t="s">
        <v>199</v>
      </c>
      <c r="E221" s="99" t="s">
        <v>282</v>
      </c>
      <c r="F221" s="127" t="s">
        <v>283</v>
      </c>
      <c r="G221" s="128"/>
      <c r="H221" s="128"/>
      <c r="I221" s="128"/>
      <c r="J221" s="100" t="s">
        <v>108</v>
      </c>
      <c r="K221" s="101">
        <v>8.4659999999999993</v>
      </c>
      <c r="L221" s="129">
        <v>0</v>
      </c>
      <c r="M221" s="128"/>
      <c r="N221" s="130">
        <f>ROUND($L$221*$K$221,2)</f>
        <v>0</v>
      </c>
      <c r="O221" s="120"/>
      <c r="P221" s="120"/>
      <c r="Q221" s="120"/>
      <c r="R221" s="17"/>
      <c r="T221" s="88"/>
      <c r="U221" s="89" t="s">
        <v>27</v>
      </c>
      <c r="V221" s="90">
        <v>0</v>
      </c>
      <c r="W221" s="90">
        <f>$V$221*$K$221</f>
        <v>0</v>
      </c>
      <c r="X221" s="90">
        <v>0.13100000000000001</v>
      </c>
      <c r="Y221" s="90">
        <f>$X$221*$K$221</f>
        <v>1.109046</v>
      </c>
      <c r="Z221" s="90">
        <v>0</v>
      </c>
      <c r="AA221" s="91">
        <f>$Z$221*$K$221</f>
        <v>0</v>
      </c>
      <c r="AR221" s="5" t="s">
        <v>132</v>
      </c>
      <c r="AT221" s="5" t="s">
        <v>199</v>
      </c>
      <c r="AU221" s="5" t="s">
        <v>51</v>
      </c>
      <c r="AY221" s="5" t="s">
        <v>104</v>
      </c>
      <c r="BE221" s="48">
        <f>IF($U$221="základní",$N$221,0)</f>
        <v>0</v>
      </c>
      <c r="BF221" s="48">
        <f>IF($U$221="snížená",$N$221,0)</f>
        <v>0</v>
      </c>
      <c r="BG221" s="48">
        <f>IF($U$221="zákl. přenesená",$N$221,0)</f>
        <v>0</v>
      </c>
      <c r="BH221" s="48">
        <f>IF($U$221="sníž. přenesená",$N$221,0)</f>
        <v>0</v>
      </c>
      <c r="BI221" s="48">
        <f>IF($U$221="nulová",$N$221,0)</f>
        <v>0</v>
      </c>
      <c r="BJ221" s="5" t="s">
        <v>11</v>
      </c>
      <c r="BK221" s="48">
        <f>ROUND($L$221*$K$221,2)</f>
        <v>0</v>
      </c>
      <c r="BL221" s="5" t="s">
        <v>109</v>
      </c>
    </row>
    <row r="222" spans="2:64" s="5" customFormat="1" ht="15.75" customHeight="1">
      <c r="B222" s="92"/>
      <c r="E222" s="93"/>
      <c r="F222" s="125" t="s">
        <v>284</v>
      </c>
      <c r="G222" s="126"/>
      <c r="H222" s="126"/>
      <c r="I222" s="126"/>
      <c r="K222" s="94">
        <v>8.4659999999999993</v>
      </c>
      <c r="R222" s="95"/>
      <c r="T222" s="96"/>
      <c r="AA222" s="97"/>
      <c r="AT222" s="93" t="s">
        <v>111</v>
      </c>
      <c r="AU222" s="93" t="s">
        <v>51</v>
      </c>
      <c r="AV222" s="93" t="s">
        <v>51</v>
      </c>
      <c r="AW222" s="93" t="s">
        <v>60</v>
      </c>
      <c r="AX222" s="93" t="s">
        <v>11</v>
      </c>
      <c r="AY222" s="93" t="s">
        <v>104</v>
      </c>
    </row>
    <row r="223" spans="2:64" s="5" customFormat="1" ht="39" customHeight="1">
      <c r="B223" s="16"/>
      <c r="C223" s="84" t="s">
        <v>285</v>
      </c>
      <c r="D223" s="84" t="s">
        <v>105</v>
      </c>
      <c r="E223" s="85" t="s">
        <v>286</v>
      </c>
      <c r="F223" s="122" t="s">
        <v>287</v>
      </c>
      <c r="G223" s="120"/>
      <c r="H223" s="120"/>
      <c r="I223" s="120"/>
      <c r="J223" s="86" t="s">
        <v>108</v>
      </c>
      <c r="K223" s="87">
        <v>1030.54</v>
      </c>
      <c r="L223" s="119">
        <v>0</v>
      </c>
      <c r="M223" s="120"/>
      <c r="N223" s="121">
        <f>ROUND($L$223*$K$223,2)</f>
        <v>0</v>
      </c>
      <c r="O223" s="120"/>
      <c r="P223" s="120"/>
      <c r="Q223" s="120"/>
      <c r="R223" s="17"/>
      <c r="T223" s="88"/>
      <c r="U223" s="89" t="s">
        <v>27</v>
      </c>
      <c r="V223" s="90">
        <v>9.7000000000000003E-2</v>
      </c>
      <c r="W223" s="90">
        <f>$V$223*$K$223</f>
        <v>99.962379999999996</v>
      </c>
      <c r="X223" s="90">
        <v>0</v>
      </c>
      <c r="Y223" s="90">
        <f>$X$223*$K$223</f>
        <v>0</v>
      </c>
      <c r="Z223" s="90">
        <v>0</v>
      </c>
      <c r="AA223" s="91">
        <f>$Z$223*$K$223</f>
        <v>0</v>
      </c>
      <c r="AR223" s="5" t="s">
        <v>109</v>
      </c>
      <c r="AT223" s="5" t="s">
        <v>105</v>
      </c>
      <c r="AU223" s="5" t="s">
        <v>51</v>
      </c>
      <c r="AY223" s="5" t="s">
        <v>104</v>
      </c>
      <c r="BE223" s="48">
        <f>IF($U$223="základní",$N$223,0)</f>
        <v>0</v>
      </c>
      <c r="BF223" s="48">
        <f>IF($U$223="snížená",$N$223,0)</f>
        <v>0</v>
      </c>
      <c r="BG223" s="48">
        <f>IF($U$223="zákl. přenesená",$N$223,0)</f>
        <v>0</v>
      </c>
      <c r="BH223" s="48">
        <f>IF($U$223="sníž. přenesená",$N$223,0)</f>
        <v>0</v>
      </c>
      <c r="BI223" s="48">
        <f>IF($U$223="nulová",$N$223,0)</f>
        <v>0</v>
      </c>
      <c r="BJ223" s="5" t="s">
        <v>11</v>
      </c>
      <c r="BK223" s="48">
        <f>ROUND($L$223*$K$223,2)</f>
        <v>0</v>
      </c>
      <c r="BL223" s="5" t="s">
        <v>109</v>
      </c>
    </row>
    <row r="224" spans="2:64" s="5" customFormat="1" ht="15.75" customHeight="1">
      <c r="B224" s="92"/>
      <c r="E224" s="93"/>
      <c r="F224" s="125" t="s">
        <v>264</v>
      </c>
      <c r="G224" s="126"/>
      <c r="H224" s="126"/>
      <c r="I224" s="126"/>
      <c r="K224" s="94">
        <v>1030.54</v>
      </c>
      <c r="R224" s="95"/>
      <c r="T224" s="96"/>
      <c r="AA224" s="97"/>
      <c r="AT224" s="93" t="s">
        <v>111</v>
      </c>
      <c r="AU224" s="93" t="s">
        <v>51</v>
      </c>
      <c r="AV224" s="93" t="s">
        <v>51</v>
      </c>
      <c r="AW224" s="93" t="s">
        <v>60</v>
      </c>
      <c r="AX224" s="93" t="s">
        <v>11</v>
      </c>
      <c r="AY224" s="93" t="s">
        <v>104</v>
      </c>
    </row>
    <row r="225" spans="2:64" s="5" customFormat="1" ht="39" customHeight="1">
      <c r="B225" s="16"/>
      <c r="C225" s="84" t="s">
        <v>288</v>
      </c>
      <c r="D225" s="84" t="s">
        <v>105</v>
      </c>
      <c r="E225" s="85" t="s">
        <v>289</v>
      </c>
      <c r="F225" s="122" t="s">
        <v>290</v>
      </c>
      <c r="G225" s="120"/>
      <c r="H225" s="120"/>
      <c r="I225" s="120"/>
      <c r="J225" s="86" t="s">
        <v>108</v>
      </c>
      <c r="K225" s="87">
        <v>6</v>
      </c>
      <c r="L225" s="119">
        <v>0</v>
      </c>
      <c r="M225" s="120"/>
      <c r="N225" s="121">
        <f>ROUND($L$225*$K$225,2)</f>
        <v>0</v>
      </c>
      <c r="O225" s="120"/>
      <c r="P225" s="120"/>
      <c r="Q225" s="120"/>
      <c r="R225" s="17"/>
      <c r="T225" s="88"/>
      <c r="U225" s="89" t="s">
        <v>27</v>
      </c>
      <c r="V225" s="90">
        <v>0.64800000000000002</v>
      </c>
      <c r="W225" s="90">
        <f>$V$225*$K$225</f>
        <v>3.8879999999999999</v>
      </c>
      <c r="X225" s="90">
        <v>0.10100000000000001</v>
      </c>
      <c r="Y225" s="90">
        <f>$X$225*$K$225</f>
        <v>0.60600000000000009</v>
      </c>
      <c r="Z225" s="90">
        <v>0</v>
      </c>
      <c r="AA225" s="91">
        <f>$Z$225*$K$225</f>
        <v>0</v>
      </c>
      <c r="AR225" s="5" t="s">
        <v>109</v>
      </c>
      <c r="AT225" s="5" t="s">
        <v>105</v>
      </c>
      <c r="AU225" s="5" t="s">
        <v>51</v>
      </c>
      <c r="AY225" s="5" t="s">
        <v>104</v>
      </c>
      <c r="BE225" s="48">
        <f>IF($U$225="základní",$N$225,0)</f>
        <v>0</v>
      </c>
      <c r="BF225" s="48">
        <f>IF($U$225="snížená",$N$225,0)</f>
        <v>0</v>
      </c>
      <c r="BG225" s="48">
        <f>IF($U$225="zákl. přenesená",$N$225,0)</f>
        <v>0</v>
      </c>
      <c r="BH225" s="48">
        <f>IF($U$225="sníž. přenesená",$N$225,0)</f>
        <v>0</v>
      </c>
      <c r="BI225" s="48">
        <f>IF($U$225="nulová",$N$225,0)</f>
        <v>0</v>
      </c>
      <c r="BJ225" s="5" t="s">
        <v>11</v>
      </c>
      <c r="BK225" s="48">
        <f>ROUND($L$225*$K$225,2)</f>
        <v>0</v>
      </c>
      <c r="BL225" s="5" t="s">
        <v>109</v>
      </c>
    </row>
    <row r="226" spans="2:64" s="5" customFormat="1" ht="27" customHeight="1">
      <c r="B226" s="16"/>
      <c r="C226" s="98" t="s">
        <v>291</v>
      </c>
      <c r="D226" s="98" t="s">
        <v>199</v>
      </c>
      <c r="E226" s="99" t="s">
        <v>292</v>
      </c>
      <c r="F226" s="127" t="s">
        <v>293</v>
      </c>
      <c r="G226" s="128"/>
      <c r="H226" s="128"/>
      <c r="I226" s="128"/>
      <c r="J226" s="100" t="s">
        <v>202</v>
      </c>
      <c r="K226" s="101">
        <v>30</v>
      </c>
      <c r="L226" s="129">
        <v>0</v>
      </c>
      <c r="M226" s="128"/>
      <c r="N226" s="130">
        <f>ROUND($L$226*$K$226,2)</f>
        <v>0</v>
      </c>
      <c r="O226" s="120"/>
      <c r="P226" s="120"/>
      <c r="Q226" s="120"/>
      <c r="R226" s="17"/>
      <c r="T226" s="88"/>
      <c r="U226" s="89" t="s">
        <v>27</v>
      </c>
      <c r="V226" s="90">
        <v>0</v>
      </c>
      <c r="W226" s="90">
        <f>$V$226*$K$226</f>
        <v>0</v>
      </c>
      <c r="X226" s="90">
        <v>2.5999999999999999E-2</v>
      </c>
      <c r="Y226" s="90">
        <f>$X$226*$K$226</f>
        <v>0.77999999999999992</v>
      </c>
      <c r="Z226" s="90">
        <v>0</v>
      </c>
      <c r="AA226" s="91">
        <f>$Z$226*$K$226</f>
        <v>0</v>
      </c>
      <c r="AR226" s="5" t="s">
        <v>132</v>
      </c>
      <c r="AT226" s="5" t="s">
        <v>199</v>
      </c>
      <c r="AU226" s="5" t="s">
        <v>51</v>
      </c>
      <c r="AY226" s="5" t="s">
        <v>104</v>
      </c>
      <c r="BE226" s="48">
        <f>IF($U$226="základní",$N$226,0)</f>
        <v>0</v>
      </c>
      <c r="BF226" s="48">
        <f>IF($U$226="snížená",$N$226,0)</f>
        <v>0</v>
      </c>
      <c r="BG226" s="48">
        <f>IF($U$226="zákl. přenesená",$N$226,0)</f>
        <v>0</v>
      </c>
      <c r="BH226" s="48">
        <f>IF($U$226="sníž. přenesená",$N$226,0)</f>
        <v>0</v>
      </c>
      <c r="BI226" s="48">
        <f>IF($U$226="nulová",$N$226,0)</f>
        <v>0</v>
      </c>
      <c r="BJ226" s="5" t="s">
        <v>11</v>
      </c>
      <c r="BK226" s="48">
        <f>ROUND($L$226*$K$226,2)</f>
        <v>0</v>
      </c>
      <c r="BL226" s="5" t="s">
        <v>109</v>
      </c>
    </row>
    <row r="227" spans="2:64" s="74" customFormat="1" ht="30.75" customHeight="1">
      <c r="B227" s="75"/>
      <c r="D227" s="83" t="s">
        <v>67</v>
      </c>
      <c r="N227" s="111">
        <f>$BK$227</f>
        <v>0</v>
      </c>
      <c r="O227" s="112"/>
      <c r="P227" s="112"/>
      <c r="Q227" s="112"/>
      <c r="R227" s="78"/>
      <c r="T227" s="79"/>
      <c r="W227" s="80">
        <f>SUM($W$228:$W$240)</f>
        <v>48.17</v>
      </c>
      <c r="Y227" s="80">
        <f>SUM($Y$228:$Y$240)</f>
        <v>5.6140600000000003</v>
      </c>
      <c r="AA227" s="81">
        <f>SUM($AA$228:$AA$240)</f>
        <v>0</v>
      </c>
      <c r="AR227" s="77" t="s">
        <v>11</v>
      </c>
      <c r="AT227" s="77" t="s">
        <v>43</v>
      </c>
      <c r="AU227" s="77" t="s">
        <v>11</v>
      </c>
      <c r="AY227" s="77" t="s">
        <v>104</v>
      </c>
      <c r="BK227" s="82">
        <f>SUM($BK$228:$BK$240)</f>
        <v>0</v>
      </c>
    </row>
    <row r="228" spans="2:64" s="5" customFormat="1" ht="27" customHeight="1">
      <c r="B228" s="16"/>
      <c r="C228" s="84" t="s">
        <v>294</v>
      </c>
      <c r="D228" s="84" t="s">
        <v>105</v>
      </c>
      <c r="E228" s="85" t="s">
        <v>295</v>
      </c>
      <c r="F228" s="122" t="s">
        <v>296</v>
      </c>
      <c r="G228" s="120"/>
      <c r="H228" s="120"/>
      <c r="I228" s="120"/>
      <c r="J228" s="86" t="s">
        <v>202</v>
      </c>
      <c r="K228" s="87">
        <v>3</v>
      </c>
      <c r="L228" s="119">
        <v>0</v>
      </c>
      <c r="M228" s="120"/>
      <c r="N228" s="121">
        <f>ROUND($L$228*$K$228,2)</f>
        <v>0</v>
      </c>
      <c r="O228" s="120"/>
      <c r="P228" s="120"/>
      <c r="Q228" s="120"/>
      <c r="R228" s="17"/>
      <c r="T228" s="88"/>
      <c r="U228" s="89" t="s">
        <v>27</v>
      </c>
      <c r="V228" s="90">
        <v>5.024</v>
      </c>
      <c r="W228" s="90">
        <f>$V$228*$K$228</f>
        <v>15.071999999999999</v>
      </c>
      <c r="X228" s="90">
        <v>0.14494000000000001</v>
      </c>
      <c r="Y228" s="90">
        <f>$X$228*$K$228</f>
        <v>0.43482000000000004</v>
      </c>
      <c r="Z228" s="90">
        <v>0</v>
      </c>
      <c r="AA228" s="91">
        <f>$Z$228*$K$228</f>
        <v>0</v>
      </c>
      <c r="AR228" s="5" t="s">
        <v>109</v>
      </c>
      <c r="AT228" s="5" t="s">
        <v>105</v>
      </c>
      <c r="AU228" s="5" t="s">
        <v>51</v>
      </c>
      <c r="AY228" s="5" t="s">
        <v>104</v>
      </c>
      <c r="BE228" s="48">
        <f>IF($U$228="základní",$N$228,0)</f>
        <v>0</v>
      </c>
      <c r="BF228" s="48">
        <f>IF($U$228="snížená",$N$228,0)</f>
        <v>0</v>
      </c>
      <c r="BG228" s="48">
        <f>IF($U$228="zákl. přenesená",$N$228,0)</f>
        <v>0</v>
      </c>
      <c r="BH228" s="48">
        <f>IF($U$228="sníž. přenesená",$N$228,0)</f>
        <v>0</v>
      </c>
      <c r="BI228" s="48">
        <f>IF($U$228="nulová",$N$228,0)</f>
        <v>0</v>
      </c>
      <c r="BJ228" s="5" t="s">
        <v>11</v>
      </c>
      <c r="BK228" s="48">
        <f>ROUND($L$228*$K$228,2)</f>
        <v>0</v>
      </c>
      <c r="BL228" s="5" t="s">
        <v>109</v>
      </c>
    </row>
    <row r="229" spans="2:64" s="5" customFormat="1" ht="15.75" customHeight="1">
      <c r="B229" s="92"/>
      <c r="E229" s="93"/>
      <c r="F229" s="125" t="s">
        <v>115</v>
      </c>
      <c r="G229" s="126"/>
      <c r="H229" s="126"/>
      <c r="I229" s="126"/>
      <c r="K229" s="94">
        <v>3</v>
      </c>
      <c r="R229" s="95"/>
      <c r="T229" s="96"/>
      <c r="AA229" s="97"/>
      <c r="AT229" s="93" t="s">
        <v>111</v>
      </c>
      <c r="AU229" s="93" t="s">
        <v>51</v>
      </c>
      <c r="AV229" s="93" t="s">
        <v>51</v>
      </c>
      <c r="AW229" s="93" t="s">
        <v>60</v>
      </c>
      <c r="AX229" s="93" t="s">
        <v>11</v>
      </c>
      <c r="AY229" s="93" t="s">
        <v>104</v>
      </c>
    </row>
    <row r="230" spans="2:64" s="5" customFormat="1" ht="27" customHeight="1">
      <c r="B230" s="16"/>
      <c r="C230" s="98" t="s">
        <v>297</v>
      </c>
      <c r="D230" s="98" t="s">
        <v>199</v>
      </c>
      <c r="E230" s="99" t="s">
        <v>298</v>
      </c>
      <c r="F230" s="127" t="s">
        <v>299</v>
      </c>
      <c r="G230" s="128"/>
      <c r="H230" s="128"/>
      <c r="I230" s="128"/>
      <c r="J230" s="100" t="s">
        <v>202</v>
      </c>
      <c r="K230" s="101">
        <v>3</v>
      </c>
      <c r="L230" s="129">
        <v>0</v>
      </c>
      <c r="M230" s="128"/>
      <c r="N230" s="130">
        <f>ROUND($L$230*$K$230,2)</f>
        <v>0</v>
      </c>
      <c r="O230" s="120"/>
      <c r="P230" s="120"/>
      <c r="Q230" s="120"/>
      <c r="R230" s="17"/>
      <c r="T230" s="88"/>
      <c r="U230" s="89" t="s">
        <v>27</v>
      </c>
      <c r="V230" s="90">
        <v>0</v>
      </c>
      <c r="W230" s="90">
        <f>$V$230*$K$230</f>
        <v>0</v>
      </c>
      <c r="X230" s="90">
        <v>0.23200000000000001</v>
      </c>
      <c r="Y230" s="90">
        <f>$X$230*$K$230</f>
        <v>0.69600000000000006</v>
      </c>
      <c r="Z230" s="90">
        <v>0</v>
      </c>
      <c r="AA230" s="91">
        <f>$Z$230*$K$230</f>
        <v>0</v>
      </c>
      <c r="AR230" s="5" t="s">
        <v>132</v>
      </c>
      <c r="AT230" s="5" t="s">
        <v>199</v>
      </c>
      <c r="AU230" s="5" t="s">
        <v>51</v>
      </c>
      <c r="AY230" s="5" t="s">
        <v>104</v>
      </c>
      <c r="BE230" s="48">
        <f>IF($U$230="základní",$N$230,0)</f>
        <v>0</v>
      </c>
      <c r="BF230" s="48">
        <f>IF($U$230="snížená",$N$230,0)</f>
        <v>0</v>
      </c>
      <c r="BG230" s="48">
        <f>IF($U$230="zákl. přenesená",$N$230,0)</f>
        <v>0</v>
      </c>
      <c r="BH230" s="48">
        <f>IF($U$230="sníž. přenesená",$N$230,0)</f>
        <v>0</v>
      </c>
      <c r="BI230" s="48">
        <f>IF($U$230="nulová",$N$230,0)</f>
        <v>0</v>
      </c>
      <c r="BJ230" s="5" t="s">
        <v>11</v>
      </c>
      <c r="BK230" s="48">
        <f>ROUND($L$230*$K$230,2)</f>
        <v>0</v>
      </c>
      <c r="BL230" s="5" t="s">
        <v>109</v>
      </c>
    </row>
    <row r="231" spans="2:64" s="5" customFormat="1" ht="27" customHeight="1">
      <c r="B231" s="16"/>
      <c r="C231" s="98" t="s">
        <v>300</v>
      </c>
      <c r="D231" s="98" t="s">
        <v>199</v>
      </c>
      <c r="E231" s="99" t="s">
        <v>301</v>
      </c>
      <c r="F231" s="127" t="s">
        <v>302</v>
      </c>
      <c r="G231" s="128"/>
      <c r="H231" s="128"/>
      <c r="I231" s="128"/>
      <c r="J231" s="100" t="s">
        <v>202</v>
      </c>
      <c r="K231" s="101">
        <v>6</v>
      </c>
      <c r="L231" s="129">
        <v>0</v>
      </c>
      <c r="M231" s="128"/>
      <c r="N231" s="130">
        <f>ROUND($L$231*$K$231,2)</f>
        <v>0</v>
      </c>
      <c r="O231" s="120"/>
      <c r="P231" s="120"/>
      <c r="Q231" s="120"/>
      <c r="R231" s="17"/>
      <c r="T231" s="88"/>
      <c r="U231" s="89" t="s">
        <v>27</v>
      </c>
      <c r="V231" s="90">
        <v>0</v>
      </c>
      <c r="W231" s="90">
        <f>$V$231*$K$231</f>
        <v>0</v>
      </c>
      <c r="X231" s="90">
        <v>0.12</v>
      </c>
      <c r="Y231" s="90">
        <f>$X$231*$K$231</f>
        <v>0.72</v>
      </c>
      <c r="Z231" s="90">
        <v>0</v>
      </c>
      <c r="AA231" s="91">
        <f>$Z$231*$K$231</f>
        <v>0</v>
      </c>
      <c r="AR231" s="5" t="s">
        <v>132</v>
      </c>
      <c r="AT231" s="5" t="s">
        <v>199</v>
      </c>
      <c r="AU231" s="5" t="s">
        <v>51</v>
      </c>
      <c r="AY231" s="5" t="s">
        <v>104</v>
      </c>
      <c r="BE231" s="48">
        <f>IF($U$231="základní",$N$231,0)</f>
        <v>0</v>
      </c>
      <c r="BF231" s="48">
        <f>IF($U$231="snížená",$N$231,0)</f>
        <v>0</v>
      </c>
      <c r="BG231" s="48">
        <f>IF($U$231="zákl. přenesená",$N$231,0)</f>
        <v>0</v>
      </c>
      <c r="BH231" s="48">
        <f>IF($U$231="sníž. přenesená",$N$231,0)</f>
        <v>0</v>
      </c>
      <c r="BI231" s="48">
        <f>IF($U$231="nulová",$N$231,0)</f>
        <v>0</v>
      </c>
      <c r="BJ231" s="5" t="s">
        <v>11</v>
      </c>
      <c r="BK231" s="48">
        <f>ROUND($L$231*$K$231,2)</f>
        <v>0</v>
      </c>
      <c r="BL231" s="5" t="s">
        <v>109</v>
      </c>
    </row>
    <row r="232" spans="2:64" s="5" customFormat="1" ht="27" customHeight="1">
      <c r="B232" s="16"/>
      <c r="C232" s="98" t="s">
        <v>303</v>
      </c>
      <c r="D232" s="98" t="s">
        <v>199</v>
      </c>
      <c r="E232" s="99" t="s">
        <v>304</v>
      </c>
      <c r="F232" s="127" t="s">
        <v>305</v>
      </c>
      <c r="G232" s="128"/>
      <c r="H232" s="128"/>
      <c r="I232" s="128"/>
      <c r="J232" s="100" t="s">
        <v>202</v>
      </c>
      <c r="K232" s="101">
        <v>6</v>
      </c>
      <c r="L232" s="129">
        <v>0</v>
      </c>
      <c r="M232" s="128"/>
      <c r="N232" s="130">
        <f>ROUND($L$232*$K$232,2)</f>
        <v>0</v>
      </c>
      <c r="O232" s="120"/>
      <c r="P232" s="120"/>
      <c r="Q232" s="120"/>
      <c r="R232" s="17"/>
      <c r="T232" s="88"/>
      <c r="U232" s="89" t="s">
        <v>27</v>
      </c>
      <c r="V232" s="90">
        <v>0</v>
      </c>
      <c r="W232" s="90">
        <f>$V$232*$K$232</f>
        <v>0</v>
      </c>
      <c r="X232" s="90">
        <v>0.10299999999999999</v>
      </c>
      <c r="Y232" s="90">
        <f>$X$232*$K$232</f>
        <v>0.61799999999999999</v>
      </c>
      <c r="Z232" s="90">
        <v>0</v>
      </c>
      <c r="AA232" s="91">
        <f>$Z$232*$K$232</f>
        <v>0</v>
      </c>
      <c r="AR232" s="5" t="s">
        <v>132</v>
      </c>
      <c r="AT232" s="5" t="s">
        <v>199</v>
      </c>
      <c r="AU232" s="5" t="s">
        <v>51</v>
      </c>
      <c r="AY232" s="5" t="s">
        <v>104</v>
      </c>
      <c r="BE232" s="48">
        <f>IF($U$232="základní",$N$232,0)</f>
        <v>0</v>
      </c>
      <c r="BF232" s="48">
        <f>IF($U$232="snížená",$N$232,0)</f>
        <v>0</v>
      </c>
      <c r="BG232" s="48">
        <f>IF($U$232="zákl. přenesená",$N$232,0)</f>
        <v>0</v>
      </c>
      <c r="BH232" s="48">
        <f>IF($U$232="sníž. přenesená",$N$232,0)</f>
        <v>0</v>
      </c>
      <c r="BI232" s="48">
        <f>IF($U$232="nulová",$N$232,0)</f>
        <v>0</v>
      </c>
      <c r="BJ232" s="5" t="s">
        <v>11</v>
      </c>
      <c r="BK232" s="48">
        <f>ROUND($L$232*$K$232,2)</f>
        <v>0</v>
      </c>
      <c r="BL232" s="5" t="s">
        <v>109</v>
      </c>
    </row>
    <row r="233" spans="2:64" s="5" customFormat="1" ht="15.75" customHeight="1">
      <c r="B233" s="16"/>
      <c r="C233" s="98" t="s">
        <v>306</v>
      </c>
      <c r="D233" s="98" t="s">
        <v>199</v>
      </c>
      <c r="E233" s="99" t="s">
        <v>307</v>
      </c>
      <c r="F233" s="127" t="s">
        <v>308</v>
      </c>
      <c r="G233" s="128"/>
      <c r="H233" s="128"/>
      <c r="I233" s="128"/>
      <c r="J233" s="100" t="s">
        <v>202</v>
      </c>
      <c r="K233" s="101">
        <v>3</v>
      </c>
      <c r="L233" s="129">
        <v>0</v>
      </c>
      <c r="M233" s="128"/>
      <c r="N233" s="130">
        <f>ROUND($L$233*$K$233,2)</f>
        <v>0</v>
      </c>
      <c r="O233" s="120"/>
      <c r="P233" s="120"/>
      <c r="Q233" s="120"/>
      <c r="R233" s="17"/>
      <c r="T233" s="88"/>
      <c r="U233" s="89" t="s">
        <v>27</v>
      </c>
      <c r="V233" s="90">
        <v>0</v>
      </c>
      <c r="W233" s="90">
        <f>$V$233*$K$233</f>
        <v>0</v>
      </c>
      <c r="X233" s="90">
        <v>6.0000000000000001E-3</v>
      </c>
      <c r="Y233" s="90">
        <f>$X$233*$K$233</f>
        <v>1.8000000000000002E-2</v>
      </c>
      <c r="Z233" s="90">
        <v>0</v>
      </c>
      <c r="AA233" s="91">
        <f>$Z$233*$K$233</f>
        <v>0</v>
      </c>
      <c r="AR233" s="5" t="s">
        <v>132</v>
      </c>
      <c r="AT233" s="5" t="s">
        <v>199</v>
      </c>
      <c r="AU233" s="5" t="s">
        <v>51</v>
      </c>
      <c r="AY233" s="5" t="s">
        <v>104</v>
      </c>
      <c r="BE233" s="48">
        <f>IF($U$233="základní",$N$233,0)</f>
        <v>0</v>
      </c>
      <c r="BF233" s="48">
        <f>IF($U$233="snížená",$N$233,0)</f>
        <v>0</v>
      </c>
      <c r="BG233" s="48">
        <f>IF($U$233="zákl. přenesená",$N$233,0)</f>
        <v>0</v>
      </c>
      <c r="BH233" s="48">
        <f>IF($U$233="sníž. přenesená",$N$233,0)</f>
        <v>0</v>
      </c>
      <c r="BI233" s="48">
        <f>IF($U$233="nulová",$N$233,0)</f>
        <v>0</v>
      </c>
      <c r="BJ233" s="5" t="s">
        <v>11</v>
      </c>
      <c r="BK233" s="48">
        <f>ROUND($L$233*$K$233,2)</f>
        <v>0</v>
      </c>
      <c r="BL233" s="5" t="s">
        <v>109</v>
      </c>
    </row>
    <row r="234" spans="2:64" s="5" customFormat="1" ht="15.75" customHeight="1">
      <c r="B234" s="16"/>
      <c r="C234" s="98" t="s">
        <v>309</v>
      </c>
      <c r="D234" s="98" t="s">
        <v>199</v>
      </c>
      <c r="E234" s="99" t="s">
        <v>310</v>
      </c>
      <c r="F234" s="127" t="s">
        <v>311</v>
      </c>
      <c r="G234" s="128"/>
      <c r="H234" s="128"/>
      <c r="I234" s="128"/>
      <c r="J234" s="100" t="s">
        <v>202</v>
      </c>
      <c r="K234" s="101">
        <v>3</v>
      </c>
      <c r="L234" s="129">
        <v>0</v>
      </c>
      <c r="M234" s="128"/>
      <c r="N234" s="130">
        <f>ROUND($L$234*$K$234,2)</f>
        <v>0</v>
      </c>
      <c r="O234" s="120"/>
      <c r="P234" s="120"/>
      <c r="Q234" s="120"/>
      <c r="R234" s="17"/>
      <c r="T234" s="88"/>
      <c r="U234" s="89" t="s">
        <v>27</v>
      </c>
      <c r="V234" s="90">
        <v>0</v>
      </c>
      <c r="W234" s="90">
        <f>$V$234*$K$234</f>
        <v>0</v>
      </c>
      <c r="X234" s="90">
        <v>0.06</v>
      </c>
      <c r="Y234" s="90">
        <f>$X$234*$K$234</f>
        <v>0.18</v>
      </c>
      <c r="Z234" s="90">
        <v>0</v>
      </c>
      <c r="AA234" s="91">
        <f>$Z$234*$K$234</f>
        <v>0</v>
      </c>
      <c r="AR234" s="5" t="s">
        <v>132</v>
      </c>
      <c r="AT234" s="5" t="s">
        <v>199</v>
      </c>
      <c r="AU234" s="5" t="s">
        <v>51</v>
      </c>
      <c r="AY234" s="5" t="s">
        <v>104</v>
      </c>
      <c r="BE234" s="48">
        <f>IF($U$234="základní",$N$234,0)</f>
        <v>0</v>
      </c>
      <c r="BF234" s="48">
        <f>IF($U$234="snížená",$N$234,0)</f>
        <v>0</v>
      </c>
      <c r="BG234" s="48">
        <f>IF($U$234="zákl. přenesená",$N$234,0)</f>
        <v>0</v>
      </c>
      <c r="BH234" s="48">
        <f>IF($U$234="sníž. přenesená",$N$234,0)</f>
        <v>0</v>
      </c>
      <c r="BI234" s="48">
        <f>IF($U$234="nulová",$N$234,0)</f>
        <v>0</v>
      </c>
      <c r="BJ234" s="5" t="s">
        <v>11</v>
      </c>
      <c r="BK234" s="48">
        <f>ROUND($L$234*$K$234,2)</f>
        <v>0</v>
      </c>
      <c r="BL234" s="5" t="s">
        <v>109</v>
      </c>
    </row>
    <row r="235" spans="2:64" s="5" customFormat="1" ht="15.75" customHeight="1">
      <c r="B235" s="16"/>
      <c r="C235" s="98" t="s">
        <v>312</v>
      </c>
      <c r="D235" s="98" t="s">
        <v>199</v>
      </c>
      <c r="E235" s="99" t="s">
        <v>313</v>
      </c>
      <c r="F235" s="127" t="s">
        <v>314</v>
      </c>
      <c r="G235" s="128"/>
      <c r="H235" s="128"/>
      <c r="I235" s="128"/>
      <c r="J235" s="100" t="s">
        <v>202</v>
      </c>
      <c r="K235" s="101">
        <v>3</v>
      </c>
      <c r="L235" s="129">
        <v>0</v>
      </c>
      <c r="M235" s="128"/>
      <c r="N235" s="130">
        <f>ROUND($L$235*$K$235,2)</f>
        <v>0</v>
      </c>
      <c r="O235" s="120"/>
      <c r="P235" s="120"/>
      <c r="Q235" s="120"/>
      <c r="R235" s="17"/>
      <c r="T235" s="88"/>
      <c r="U235" s="89" t="s">
        <v>27</v>
      </c>
      <c r="V235" s="90">
        <v>0</v>
      </c>
      <c r="W235" s="90">
        <f>$V$235*$K$235</f>
        <v>0</v>
      </c>
      <c r="X235" s="90">
        <v>5.8000000000000003E-2</v>
      </c>
      <c r="Y235" s="90">
        <f>$X$235*$K$235</f>
        <v>0.17400000000000002</v>
      </c>
      <c r="Z235" s="90">
        <v>0</v>
      </c>
      <c r="AA235" s="91">
        <f>$Z$235*$K$235</f>
        <v>0</v>
      </c>
      <c r="AR235" s="5" t="s">
        <v>132</v>
      </c>
      <c r="AT235" s="5" t="s">
        <v>199</v>
      </c>
      <c r="AU235" s="5" t="s">
        <v>51</v>
      </c>
      <c r="AY235" s="5" t="s">
        <v>104</v>
      </c>
      <c r="BE235" s="48">
        <f>IF($U$235="základní",$N$235,0)</f>
        <v>0</v>
      </c>
      <c r="BF235" s="48">
        <f>IF($U$235="snížená",$N$235,0)</f>
        <v>0</v>
      </c>
      <c r="BG235" s="48">
        <f>IF($U$235="zákl. přenesená",$N$235,0)</f>
        <v>0</v>
      </c>
      <c r="BH235" s="48">
        <f>IF($U$235="sníž. přenesená",$N$235,0)</f>
        <v>0</v>
      </c>
      <c r="BI235" s="48">
        <f>IF($U$235="nulová",$N$235,0)</f>
        <v>0</v>
      </c>
      <c r="BJ235" s="5" t="s">
        <v>11</v>
      </c>
      <c r="BK235" s="48">
        <f>ROUND($L$235*$K$235,2)</f>
        <v>0</v>
      </c>
      <c r="BL235" s="5" t="s">
        <v>109</v>
      </c>
    </row>
    <row r="236" spans="2:64" s="5" customFormat="1" ht="15.75" customHeight="1">
      <c r="B236" s="16"/>
      <c r="C236" s="98" t="s">
        <v>315</v>
      </c>
      <c r="D236" s="98" t="s">
        <v>199</v>
      </c>
      <c r="E236" s="99" t="s">
        <v>316</v>
      </c>
      <c r="F236" s="127" t="s">
        <v>317</v>
      </c>
      <c r="G236" s="128"/>
      <c r="H236" s="128"/>
      <c r="I236" s="128"/>
      <c r="J236" s="100" t="s">
        <v>202</v>
      </c>
      <c r="K236" s="101">
        <v>4</v>
      </c>
      <c r="L236" s="129">
        <v>0</v>
      </c>
      <c r="M236" s="128"/>
      <c r="N236" s="130">
        <f>ROUND($L$236*$K$236,2)</f>
        <v>0</v>
      </c>
      <c r="O236" s="120"/>
      <c r="P236" s="120"/>
      <c r="Q236" s="120"/>
      <c r="R236" s="17"/>
      <c r="T236" s="88"/>
      <c r="U236" s="89" t="s">
        <v>27</v>
      </c>
      <c r="V236" s="90">
        <v>0</v>
      </c>
      <c r="W236" s="90">
        <f>$V$236*$K$236</f>
        <v>0</v>
      </c>
      <c r="X236" s="90">
        <v>5.8000000000000003E-2</v>
      </c>
      <c r="Y236" s="90">
        <f>$X$236*$K$236</f>
        <v>0.23200000000000001</v>
      </c>
      <c r="Z236" s="90">
        <v>0</v>
      </c>
      <c r="AA236" s="91">
        <f>$Z$236*$K$236</f>
        <v>0</v>
      </c>
      <c r="AR236" s="5" t="s">
        <v>132</v>
      </c>
      <c r="AT236" s="5" t="s">
        <v>199</v>
      </c>
      <c r="AU236" s="5" t="s">
        <v>51</v>
      </c>
      <c r="AY236" s="5" t="s">
        <v>104</v>
      </c>
      <c r="BE236" s="48">
        <f>IF($U$236="základní",$N$236,0)</f>
        <v>0</v>
      </c>
      <c r="BF236" s="48">
        <f>IF($U$236="snížená",$N$236,0)</f>
        <v>0</v>
      </c>
      <c r="BG236" s="48">
        <f>IF($U$236="zákl. přenesená",$N$236,0)</f>
        <v>0</v>
      </c>
      <c r="BH236" s="48">
        <f>IF($U$236="sníž. přenesená",$N$236,0)</f>
        <v>0</v>
      </c>
      <c r="BI236" s="48">
        <f>IF($U$236="nulová",$N$236,0)</f>
        <v>0</v>
      </c>
      <c r="BJ236" s="5" t="s">
        <v>11</v>
      </c>
      <c r="BK236" s="48">
        <f>ROUND($L$236*$K$236,2)</f>
        <v>0</v>
      </c>
      <c r="BL236" s="5" t="s">
        <v>109</v>
      </c>
    </row>
    <row r="237" spans="2:64" s="5" customFormat="1" ht="15.75" customHeight="1">
      <c r="B237" s="16"/>
      <c r="C237" s="84" t="s">
        <v>318</v>
      </c>
      <c r="D237" s="84" t="s">
        <v>105</v>
      </c>
      <c r="E237" s="85" t="s">
        <v>319</v>
      </c>
      <c r="F237" s="122" t="s">
        <v>320</v>
      </c>
      <c r="G237" s="120"/>
      <c r="H237" s="120"/>
      <c r="I237" s="120"/>
      <c r="J237" s="86" t="s">
        <v>202</v>
      </c>
      <c r="K237" s="87">
        <v>4</v>
      </c>
      <c r="L237" s="119">
        <v>0</v>
      </c>
      <c r="M237" s="120"/>
      <c r="N237" s="121">
        <f>ROUND($L$237*$K$237,2)</f>
        <v>0</v>
      </c>
      <c r="O237" s="120"/>
      <c r="P237" s="120"/>
      <c r="Q237" s="120"/>
      <c r="R237" s="17"/>
      <c r="T237" s="88"/>
      <c r="U237" s="89" t="s">
        <v>27</v>
      </c>
      <c r="V237" s="90">
        <v>5.024</v>
      </c>
      <c r="W237" s="90">
        <f>$V$237*$K$237</f>
        <v>20.096</v>
      </c>
      <c r="X237" s="90">
        <v>0.14494000000000001</v>
      </c>
      <c r="Y237" s="90">
        <f>$X$237*$K$237</f>
        <v>0.57976000000000005</v>
      </c>
      <c r="Z237" s="90">
        <v>0</v>
      </c>
      <c r="AA237" s="91">
        <f>$Z$237*$K$237</f>
        <v>0</v>
      </c>
      <c r="AR237" s="5" t="s">
        <v>109</v>
      </c>
      <c r="AT237" s="5" t="s">
        <v>105</v>
      </c>
      <c r="AU237" s="5" t="s">
        <v>51</v>
      </c>
      <c r="AY237" s="5" t="s">
        <v>104</v>
      </c>
      <c r="BE237" s="48">
        <f>IF($U$237="základní",$N$237,0)</f>
        <v>0</v>
      </c>
      <c r="BF237" s="48">
        <f>IF($U$237="snížená",$N$237,0)</f>
        <v>0</v>
      </c>
      <c r="BG237" s="48">
        <f>IF($U$237="zákl. přenesená",$N$237,0)</f>
        <v>0</v>
      </c>
      <c r="BH237" s="48">
        <f>IF($U$237="sníž. přenesená",$N$237,0)</f>
        <v>0</v>
      </c>
      <c r="BI237" s="48">
        <f>IF($U$237="nulová",$N$237,0)</f>
        <v>0</v>
      </c>
      <c r="BJ237" s="5" t="s">
        <v>11</v>
      </c>
      <c r="BK237" s="48">
        <f>ROUND($L$237*$K$237,2)</f>
        <v>0</v>
      </c>
      <c r="BL237" s="5" t="s">
        <v>109</v>
      </c>
    </row>
    <row r="238" spans="2:64" s="5" customFormat="1" ht="27" customHeight="1">
      <c r="B238" s="16"/>
      <c r="C238" s="98" t="s">
        <v>321</v>
      </c>
      <c r="D238" s="98" t="s">
        <v>199</v>
      </c>
      <c r="E238" s="99" t="s">
        <v>322</v>
      </c>
      <c r="F238" s="127" t="s">
        <v>323</v>
      </c>
      <c r="G238" s="128"/>
      <c r="H238" s="128"/>
      <c r="I238" s="128"/>
      <c r="J238" s="100" t="s">
        <v>202</v>
      </c>
      <c r="K238" s="101">
        <v>4</v>
      </c>
      <c r="L238" s="129">
        <v>0</v>
      </c>
      <c r="M238" s="128"/>
      <c r="N238" s="130">
        <f>ROUND($L$238*$K$238,2)</f>
        <v>0</v>
      </c>
      <c r="O238" s="120"/>
      <c r="P238" s="120"/>
      <c r="Q238" s="120"/>
      <c r="R238" s="17"/>
      <c r="T238" s="88"/>
      <c r="U238" s="89" t="s">
        <v>27</v>
      </c>
      <c r="V238" s="90">
        <v>0</v>
      </c>
      <c r="W238" s="90">
        <f>$V$238*$K$238</f>
        <v>0</v>
      </c>
      <c r="X238" s="90">
        <v>9.7000000000000003E-2</v>
      </c>
      <c r="Y238" s="90">
        <f>$X$238*$K$238</f>
        <v>0.38800000000000001</v>
      </c>
      <c r="Z238" s="90">
        <v>0</v>
      </c>
      <c r="AA238" s="91">
        <f>$Z$238*$K$238</f>
        <v>0</v>
      </c>
      <c r="AR238" s="5" t="s">
        <v>132</v>
      </c>
      <c r="AT238" s="5" t="s">
        <v>199</v>
      </c>
      <c r="AU238" s="5" t="s">
        <v>51</v>
      </c>
      <c r="AY238" s="5" t="s">
        <v>104</v>
      </c>
      <c r="BE238" s="48">
        <f>IF($U$238="základní",$N$238,0)</f>
        <v>0</v>
      </c>
      <c r="BF238" s="48">
        <f>IF($U$238="snížená",$N$238,0)</f>
        <v>0</v>
      </c>
      <c r="BG238" s="48">
        <f>IF($U$238="zákl. přenesená",$N$238,0)</f>
        <v>0</v>
      </c>
      <c r="BH238" s="48">
        <f>IF($U$238="sníž. přenesená",$N$238,0)</f>
        <v>0</v>
      </c>
      <c r="BI238" s="48">
        <f>IF($U$238="nulová",$N$238,0)</f>
        <v>0</v>
      </c>
      <c r="BJ238" s="5" t="s">
        <v>11</v>
      </c>
      <c r="BK238" s="48">
        <f>ROUND($L$238*$K$238,2)</f>
        <v>0</v>
      </c>
      <c r="BL238" s="5" t="s">
        <v>109</v>
      </c>
    </row>
    <row r="239" spans="2:64" s="5" customFormat="1" ht="27" customHeight="1">
      <c r="B239" s="16"/>
      <c r="C239" s="84" t="s">
        <v>324</v>
      </c>
      <c r="D239" s="84" t="s">
        <v>105</v>
      </c>
      <c r="E239" s="85" t="s">
        <v>325</v>
      </c>
      <c r="F239" s="122" t="s">
        <v>326</v>
      </c>
      <c r="G239" s="120"/>
      <c r="H239" s="120"/>
      <c r="I239" s="120"/>
      <c r="J239" s="86" t="s">
        <v>202</v>
      </c>
      <c r="K239" s="87">
        <v>3</v>
      </c>
      <c r="L239" s="119">
        <v>0</v>
      </c>
      <c r="M239" s="120"/>
      <c r="N239" s="121">
        <f>ROUND($L$239*$K$239,2)</f>
        <v>0</v>
      </c>
      <c r="O239" s="120"/>
      <c r="P239" s="120"/>
      <c r="Q239" s="120"/>
      <c r="R239" s="17"/>
      <c r="T239" s="88"/>
      <c r="U239" s="89" t="s">
        <v>27</v>
      </c>
      <c r="V239" s="90">
        <v>3.8170000000000002</v>
      </c>
      <c r="W239" s="90">
        <f>$V$239*$K$239</f>
        <v>11.451000000000001</v>
      </c>
      <c r="X239" s="90">
        <v>0.42080000000000001</v>
      </c>
      <c r="Y239" s="90">
        <f>$X$239*$K$239</f>
        <v>1.2624</v>
      </c>
      <c r="Z239" s="90">
        <v>0</v>
      </c>
      <c r="AA239" s="91">
        <f>$Z$239*$K$239</f>
        <v>0</v>
      </c>
      <c r="AR239" s="5" t="s">
        <v>109</v>
      </c>
      <c r="AT239" s="5" t="s">
        <v>105</v>
      </c>
      <c r="AU239" s="5" t="s">
        <v>51</v>
      </c>
      <c r="AY239" s="5" t="s">
        <v>104</v>
      </c>
      <c r="BE239" s="48">
        <f>IF($U$239="základní",$N$239,0)</f>
        <v>0</v>
      </c>
      <c r="BF239" s="48">
        <f>IF($U$239="snížená",$N$239,0)</f>
        <v>0</v>
      </c>
      <c r="BG239" s="48">
        <f>IF($U$239="zákl. přenesená",$N$239,0)</f>
        <v>0</v>
      </c>
      <c r="BH239" s="48">
        <f>IF($U$239="sníž. přenesená",$N$239,0)</f>
        <v>0</v>
      </c>
      <c r="BI239" s="48">
        <f>IF($U$239="nulová",$N$239,0)</f>
        <v>0</v>
      </c>
      <c r="BJ239" s="5" t="s">
        <v>11</v>
      </c>
      <c r="BK239" s="48">
        <f>ROUND($L$239*$K$239,2)</f>
        <v>0</v>
      </c>
      <c r="BL239" s="5" t="s">
        <v>109</v>
      </c>
    </row>
    <row r="240" spans="2:64" s="5" customFormat="1" ht="39" customHeight="1">
      <c r="B240" s="16"/>
      <c r="C240" s="84" t="s">
        <v>327</v>
      </c>
      <c r="D240" s="84" t="s">
        <v>105</v>
      </c>
      <c r="E240" s="85" t="s">
        <v>328</v>
      </c>
      <c r="F240" s="122" t="s">
        <v>329</v>
      </c>
      <c r="G240" s="120"/>
      <c r="H240" s="120"/>
      <c r="I240" s="120"/>
      <c r="J240" s="86" t="s">
        <v>202</v>
      </c>
      <c r="K240" s="87">
        <v>1</v>
      </c>
      <c r="L240" s="119">
        <v>0</v>
      </c>
      <c r="M240" s="120"/>
      <c r="N240" s="121">
        <f>ROUND($L$240*$K$240,2)</f>
        <v>0</v>
      </c>
      <c r="O240" s="120"/>
      <c r="P240" s="120"/>
      <c r="Q240" s="120"/>
      <c r="R240" s="17"/>
      <c r="T240" s="88"/>
      <c r="U240" s="89" t="s">
        <v>27</v>
      </c>
      <c r="V240" s="90">
        <v>1.5509999999999999</v>
      </c>
      <c r="W240" s="90">
        <f>$V$240*$K$240</f>
        <v>1.5509999999999999</v>
      </c>
      <c r="X240" s="90">
        <v>0.31108000000000002</v>
      </c>
      <c r="Y240" s="90">
        <f>$X$240*$K$240</f>
        <v>0.31108000000000002</v>
      </c>
      <c r="Z240" s="90">
        <v>0</v>
      </c>
      <c r="AA240" s="91">
        <f>$Z$240*$K$240</f>
        <v>0</v>
      </c>
      <c r="AR240" s="5" t="s">
        <v>109</v>
      </c>
      <c r="AT240" s="5" t="s">
        <v>105</v>
      </c>
      <c r="AU240" s="5" t="s">
        <v>51</v>
      </c>
      <c r="AY240" s="5" t="s">
        <v>104</v>
      </c>
      <c r="BE240" s="48">
        <f>IF($U$240="základní",$N$240,0)</f>
        <v>0</v>
      </c>
      <c r="BF240" s="48">
        <f>IF($U$240="snížená",$N$240,0)</f>
        <v>0</v>
      </c>
      <c r="BG240" s="48">
        <f>IF($U$240="zákl. přenesená",$N$240,0)</f>
        <v>0</v>
      </c>
      <c r="BH240" s="48">
        <f>IF($U$240="sníž. přenesená",$N$240,0)</f>
        <v>0</v>
      </c>
      <c r="BI240" s="48">
        <f>IF($U$240="nulová",$N$240,0)</f>
        <v>0</v>
      </c>
      <c r="BJ240" s="5" t="s">
        <v>11</v>
      </c>
      <c r="BK240" s="48">
        <f>ROUND($L$240*$K$240,2)</f>
        <v>0</v>
      </c>
      <c r="BL240" s="5" t="s">
        <v>109</v>
      </c>
    </row>
    <row r="241" spans="2:64" s="74" customFormat="1" ht="30.75" customHeight="1">
      <c r="B241" s="75"/>
      <c r="D241" s="83" t="s">
        <v>68</v>
      </c>
      <c r="N241" s="111">
        <f>$BK$241</f>
        <v>0</v>
      </c>
      <c r="O241" s="112"/>
      <c r="P241" s="112"/>
      <c r="Q241" s="112"/>
      <c r="R241" s="78"/>
      <c r="T241" s="79"/>
      <c r="W241" s="80">
        <f>SUM($W$242:$W$279)</f>
        <v>298.52296200000006</v>
      </c>
      <c r="Y241" s="80">
        <f>SUM($Y$242:$Y$279)</f>
        <v>105.18045819999999</v>
      </c>
      <c r="AA241" s="81">
        <f>SUM($AA$242:$AA$279)</f>
        <v>46.101807999999991</v>
      </c>
      <c r="AR241" s="77" t="s">
        <v>11</v>
      </c>
      <c r="AT241" s="77" t="s">
        <v>43</v>
      </c>
      <c r="AU241" s="77" t="s">
        <v>11</v>
      </c>
      <c r="AY241" s="77" t="s">
        <v>104</v>
      </c>
      <c r="BK241" s="82">
        <f>SUM($BK$242:$BK$279)</f>
        <v>0</v>
      </c>
    </row>
    <row r="242" spans="2:64" s="5" customFormat="1" ht="27" customHeight="1">
      <c r="B242" s="16"/>
      <c r="C242" s="84" t="s">
        <v>330</v>
      </c>
      <c r="D242" s="84" t="s">
        <v>105</v>
      </c>
      <c r="E242" s="85" t="s">
        <v>331</v>
      </c>
      <c r="F242" s="122" t="s">
        <v>332</v>
      </c>
      <c r="G242" s="120"/>
      <c r="H242" s="120"/>
      <c r="I242" s="120"/>
      <c r="J242" s="86" t="s">
        <v>202</v>
      </c>
      <c r="K242" s="87">
        <v>9</v>
      </c>
      <c r="L242" s="119">
        <v>0</v>
      </c>
      <c r="M242" s="120"/>
      <c r="N242" s="121">
        <f>ROUND($L$242*$K$242,2)</f>
        <v>0</v>
      </c>
      <c r="O242" s="120"/>
      <c r="P242" s="120"/>
      <c r="Q242" s="120"/>
      <c r="R242" s="17"/>
      <c r="T242" s="88"/>
      <c r="U242" s="89" t="s">
        <v>27</v>
      </c>
      <c r="V242" s="90">
        <v>0.2</v>
      </c>
      <c r="W242" s="90">
        <f>$V$242*$K$242</f>
        <v>1.8</v>
      </c>
      <c r="X242" s="90">
        <v>6.9999999999999999E-4</v>
      </c>
      <c r="Y242" s="90">
        <f>$X$242*$K$242</f>
        <v>6.3E-3</v>
      </c>
      <c r="Z242" s="90">
        <v>0</v>
      </c>
      <c r="AA242" s="91">
        <f>$Z$242*$K$242</f>
        <v>0</v>
      </c>
      <c r="AR242" s="5" t="s">
        <v>109</v>
      </c>
      <c r="AT242" s="5" t="s">
        <v>105</v>
      </c>
      <c r="AU242" s="5" t="s">
        <v>51</v>
      </c>
      <c r="AY242" s="5" t="s">
        <v>104</v>
      </c>
      <c r="BE242" s="48">
        <f>IF($U$242="základní",$N$242,0)</f>
        <v>0</v>
      </c>
      <c r="BF242" s="48">
        <f>IF($U$242="snížená",$N$242,0)</f>
        <v>0</v>
      </c>
      <c r="BG242" s="48">
        <f>IF($U$242="zákl. přenesená",$N$242,0)</f>
        <v>0</v>
      </c>
      <c r="BH242" s="48">
        <f>IF($U$242="sníž. přenesená",$N$242,0)</f>
        <v>0</v>
      </c>
      <c r="BI242" s="48">
        <f>IF($U$242="nulová",$N$242,0)</f>
        <v>0</v>
      </c>
      <c r="BJ242" s="5" t="s">
        <v>11</v>
      </c>
      <c r="BK242" s="48">
        <f>ROUND($L$242*$K$242,2)</f>
        <v>0</v>
      </c>
      <c r="BL242" s="5" t="s">
        <v>109</v>
      </c>
    </row>
    <row r="243" spans="2:64" s="5" customFormat="1" ht="15.75" customHeight="1">
      <c r="B243" s="92"/>
      <c r="E243" s="93"/>
      <c r="F243" s="125" t="s">
        <v>333</v>
      </c>
      <c r="G243" s="126"/>
      <c r="H243" s="126"/>
      <c r="I243" s="126"/>
      <c r="K243" s="94">
        <v>9</v>
      </c>
      <c r="R243" s="95"/>
      <c r="T243" s="96"/>
      <c r="AA243" s="97"/>
      <c r="AT243" s="93" t="s">
        <v>111</v>
      </c>
      <c r="AU243" s="93" t="s">
        <v>51</v>
      </c>
      <c r="AV243" s="93" t="s">
        <v>51</v>
      </c>
      <c r="AW243" s="93" t="s">
        <v>60</v>
      </c>
      <c r="AX243" s="93" t="s">
        <v>11</v>
      </c>
      <c r="AY243" s="93" t="s">
        <v>104</v>
      </c>
    </row>
    <row r="244" spans="2:64" s="5" customFormat="1" ht="27" customHeight="1">
      <c r="B244" s="16"/>
      <c r="C244" s="98" t="s">
        <v>334</v>
      </c>
      <c r="D244" s="98" t="s">
        <v>199</v>
      </c>
      <c r="E244" s="99" t="s">
        <v>335</v>
      </c>
      <c r="F244" s="127" t="s">
        <v>336</v>
      </c>
      <c r="G244" s="128"/>
      <c r="H244" s="128"/>
      <c r="I244" s="128"/>
      <c r="J244" s="100" t="s">
        <v>202</v>
      </c>
      <c r="K244" s="101">
        <v>4</v>
      </c>
      <c r="L244" s="129">
        <v>0</v>
      </c>
      <c r="M244" s="128"/>
      <c r="N244" s="130">
        <f>ROUND($L$244*$K$244,2)</f>
        <v>0</v>
      </c>
      <c r="O244" s="120"/>
      <c r="P244" s="120"/>
      <c r="Q244" s="120"/>
      <c r="R244" s="17"/>
      <c r="T244" s="88"/>
      <c r="U244" s="89" t="s">
        <v>27</v>
      </c>
      <c r="V244" s="90">
        <v>0</v>
      </c>
      <c r="W244" s="90">
        <f>$V$244*$K$244</f>
        <v>0</v>
      </c>
      <c r="X244" s="90">
        <v>4.0000000000000001E-3</v>
      </c>
      <c r="Y244" s="90">
        <f>$X$244*$K$244</f>
        <v>1.6E-2</v>
      </c>
      <c r="Z244" s="90">
        <v>0</v>
      </c>
      <c r="AA244" s="91">
        <f>$Z$244*$K$244</f>
        <v>0</v>
      </c>
      <c r="AR244" s="5" t="s">
        <v>132</v>
      </c>
      <c r="AT244" s="5" t="s">
        <v>199</v>
      </c>
      <c r="AU244" s="5" t="s">
        <v>51</v>
      </c>
      <c r="AY244" s="5" t="s">
        <v>104</v>
      </c>
      <c r="BE244" s="48">
        <f>IF($U$244="základní",$N$244,0)</f>
        <v>0</v>
      </c>
      <c r="BF244" s="48">
        <f>IF($U$244="snížená",$N$244,0)</f>
        <v>0</v>
      </c>
      <c r="BG244" s="48">
        <f>IF($U$244="zákl. přenesená",$N$244,0)</f>
        <v>0</v>
      </c>
      <c r="BH244" s="48">
        <f>IF($U$244="sníž. přenesená",$N$244,0)</f>
        <v>0</v>
      </c>
      <c r="BI244" s="48">
        <f>IF($U$244="nulová",$N$244,0)</f>
        <v>0</v>
      </c>
      <c r="BJ244" s="5" t="s">
        <v>11</v>
      </c>
      <c r="BK244" s="48">
        <f>ROUND($L$244*$K$244,2)</f>
        <v>0</v>
      </c>
      <c r="BL244" s="5" t="s">
        <v>109</v>
      </c>
    </row>
    <row r="245" spans="2:64" s="5" customFormat="1" ht="15.75" customHeight="1">
      <c r="B245" s="92"/>
      <c r="E245" s="93"/>
      <c r="F245" s="125" t="s">
        <v>337</v>
      </c>
      <c r="G245" s="126"/>
      <c r="H245" s="126"/>
      <c r="I245" s="126"/>
      <c r="K245" s="94">
        <v>4</v>
      </c>
      <c r="R245" s="95"/>
      <c r="T245" s="96"/>
      <c r="AA245" s="97"/>
      <c r="AT245" s="93" t="s">
        <v>111</v>
      </c>
      <c r="AU245" s="93" t="s">
        <v>51</v>
      </c>
      <c r="AV245" s="93" t="s">
        <v>51</v>
      </c>
      <c r="AW245" s="93" t="s">
        <v>60</v>
      </c>
      <c r="AX245" s="93" t="s">
        <v>11</v>
      </c>
      <c r="AY245" s="93" t="s">
        <v>104</v>
      </c>
    </row>
    <row r="246" spans="2:64" s="5" customFormat="1" ht="15.75" customHeight="1">
      <c r="B246" s="16"/>
      <c r="C246" s="98" t="s">
        <v>338</v>
      </c>
      <c r="D246" s="98" t="s">
        <v>199</v>
      </c>
      <c r="E246" s="99" t="s">
        <v>339</v>
      </c>
      <c r="F246" s="127" t="s">
        <v>340</v>
      </c>
      <c r="G246" s="128"/>
      <c r="H246" s="128"/>
      <c r="I246" s="128"/>
      <c r="J246" s="100" t="s">
        <v>202</v>
      </c>
      <c r="K246" s="101">
        <v>3</v>
      </c>
      <c r="L246" s="129">
        <v>0</v>
      </c>
      <c r="M246" s="128"/>
      <c r="N246" s="130">
        <f>ROUND($L$246*$K$246,2)</f>
        <v>0</v>
      </c>
      <c r="O246" s="120"/>
      <c r="P246" s="120"/>
      <c r="Q246" s="120"/>
      <c r="R246" s="17"/>
      <c r="T246" s="88"/>
      <c r="U246" s="89" t="s">
        <v>27</v>
      </c>
      <c r="V246" s="90">
        <v>0</v>
      </c>
      <c r="W246" s="90">
        <f>$V$246*$K$246</f>
        <v>0</v>
      </c>
      <c r="X246" s="90">
        <v>4.0000000000000001E-3</v>
      </c>
      <c r="Y246" s="90">
        <f>$X$246*$K$246</f>
        <v>1.2E-2</v>
      </c>
      <c r="Z246" s="90">
        <v>0</v>
      </c>
      <c r="AA246" s="91">
        <f>$Z$246*$K$246</f>
        <v>0</v>
      </c>
      <c r="AR246" s="5" t="s">
        <v>132</v>
      </c>
      <c r="AT246" s="5" t="s">
        <v>199</v>
      </c>
      <c r="AU246" s="5" t="s">
        <v>51</v>
      </c>
      <c r="AY246" s="5" t="s">
        <v>104</v>
      </c>
      <c r="BE246" s="48">
        <f>IF($U$246="základní",$N$246,0)</f>
        <v>0</v>
      </c>
      <c r="BF246" s="48">
        <f>IF($U$246="snížená",$N$246,0)</f>
        <v>0</v>
      </c>
      <c r="BG246" s="48">
        <f>IF($U$246="zákl. přenesená",$N$246,0)</f>
        <v>0</v>
      </c>
      <c r="BH246" s="48">
        <f>IF($U$246="sníž. přenesená",$N$246,0)</f>
        <v>0</v>
      </c>
      <c r="BI246" s="48">
        <f>IF($U$246="nulová",$N$246,0)</f>
        <v>0</v>
      </c>
      <c r="BJ246" s="5" t="s">
        <v>11</v>
      </c>
      <c r="BK246" s="48">
        <f>ROUND($L$246*$K$246,2)</f>
        <v>0</v>
      </c>
      <c r="BL246" s="5" t="s">
        <v>109</v>
      </c>
    </row>
    <row r="247" spans="2:64" s="5" customFormat="1" ht="15.75" customHeight="1">
      <c r="B247" s="92"/>
      <c r="E247" s="93"/>
      <c r="F247" s="125" t="s">
        <v>341</v>
      </c>
      <c r="G247" s="126"/>
      <c r="H247" s="126"/>
      <c r="I247" s="126"/>
      <c r="K247" s="94">
        <v>3</v>
      </c>
      <c r="R247" s="95"/>
      <c r="T247" s="96"/>
      <c r="AA247" s="97"/>
      <c r="AT247" s="93" t="s">
        <v>111</v>
      </c>
      <c r="AU247" s="93" t="s">
        <v>51</v>
      </c>
      <c r="AV247" s="93" t="s">
        <v>51</v>
      </c>
      <c r="AW247" s="93" t="s">
        <v>60</v>
      </c>
      <c r="AX247" s="93" t="s">
        <v>11</v>
      </c>
      <c r="AY247" s="93" t="s">
        <v>104</v>
      </c>
    </row>
    <row r="248" spans="2:64" s="5" customFormat="1" ht="27" customHeight="1">
      <c r="B248" s="16"/>
      <c r="C248" s="98" t="s">
        <v>342</v>
      </c>
      <c r="D248" s="98" t="s">
        <v>199</v>
      </c>
      <c r="E248" s="99" t="s">
        <v>343</v>
      </c>
      <c r="F248" s="127" t="s">
        <v>344</v>
      </c>
      <c r="G248" s="128"/>
      <c r="H248" s="128"/>
      <c r="I248" s="128"/>
      <c r="J248" s="100" t="s">
        <v>202</v>
      </c>
      <c r="K248" s="101">
        <v>2</v>
      </c>
      <c r="L248" s="129">
        <v>0</v>
      </c>
      <c r="M248" s="128"/>
      <c r="N248" s="130">
        <f>ROUND($L$248*$K$248,2)</f>
        <v>0</v>
      </c>
      <c r="O248" s="120"/>
      <c r="P248" s="120"/>
      <c r="Q248" s="120"/>
      <c r="R248" s="17"/>
      <c r="T248" s="88"/>
      <c r="U248" s="89" t="s">
        <v>27</v>
      </c>
      <c r="V248" s="90">
        <v>0</v>
      </c>
      <c r="W248" s="90">
        <f>$V$248*$K$248</f>
        <v>0</v>
      </c>
      <c r="X248" s="90">
        <v>6.0000000000000001E-3</v>
      </c>
      <c r="Y248" s="90">
        <f>$X$248*$K$248</f>
        <v>1.2E-2</v>
      </c>
      <c r="Z248" s="90">
        <v>0</v>
      </c>
      <c r="AA248" s="91">
        <f>$Z$248*$K$248</f>
        <v>0</v>
      </c>
      <c r="AR248" s="5" t="s">
        <v>132</v>
      </c>
      <c r="AT248" s="5" t="s">
        <v>199</v>
      </c>
      <c r="AU248" s="5" t="s">
        <v>51</v>
      </c>
      <c r="AY248" s="5" t="s">
        <v>104</v>
      </c>
      <c r="BE248" s="48">
        <f>IF($U$248="základní",$N$248,0)</f>
        <v>0</v>
      </c>
      <c r="BF248" s="48">
        <f>IF($U$248="snížená",$N$248,0)</f>
        <v>0</v>
      </c>
      <c r="BG248" s="48">
        <f>IF($U$248="zákl. přenesená",$N$248,0)</f>
        <v>0</v>
      </c>
      <c r="BH248" s="48">
        <f>IF($U$248="sníž. přenesená",$N$248,0)</f>
        <v>0</v>
      </c>
      <c r="BI248" s="48">
        <f>IF($U$248="nulová",$N$248,0)</f>
        <v>0</v>
      </c>
      <c r="BJ248" s="5" t="s">
        <v>11</v>
      </c>
      <c r="BK248" s="48">
        <f>ROUND($L$248*$K$248,2)</f>
        <v>0</v>
      </c>
      <c r="BL248" s="5" t="s">
        <v>109</v>
      </c>
    </row>
    <row r="249" spans="2:64" s="5" customFormat="1" ht="15.75" customHeight="1">
      <c r="B249" s="16"/>
      <c r="C249" s="98" t="s">
        <v>345</v>
      </c>
      <c r="D249" s="98" t="s">
        <v>199</v>
      </c>
      <c r="E249" s="99" t="s">
        <v>346</v>
      </c>
      <c r="F249" s="127" t="s">
        <v>347</v>
      </c>
      <c r="G249" s="128"/>
      <c r="H249" s="128"/>
      <c r="I249" s="128"/>
      <c r="J249" s="100" t="s">
        <v>202</v>
      </c>
      <c r="K249" s="101">
        <v>1</v>
      </c>
      <c r="L249" s="129">
        <v>0</v>
      </c>
      <c r="M249" s="128"/>
      <c r="N249" s="130">
        <f>ROUND($L$249*$K$249,2)</f>
        <v>0</v>
      </c>
      <c r="O249" s="120"/>
      <c r="P249" s="120"/>
      <c r="Q249" s="120"/>
      <c r="R249" s="17"/>
      <c r="T249" s="88"/>
      <c r="U249" s="89" t="s">
        <v>27</v>
      </c>
      <c r="V249" s="90">
        <v>0</v>
      </c>
      <c r="W249" s="90">
        <f>$V$249*$K$249</f>
        <v>0</v>
      </c>
      <c r="X249" s="90">
        <v>6.0000000000000001E-3</v>
      </c>
      <c r="Y249" s="90">
        <f>$X$249*$K$249</f>
        <v>6.0000000000000001E-3</v>
      </c>
      <c r="Z249" s="90">
        <v>0</v>
      </c>
      <c r="AA249" s="91">
        <f>$Z$249*$K$249</f>
        <v>0</v>
      </c>
      <c r="AR249" s="5" t="s">
        <v>132</v>
      </c>
      <c r="AT249" s="5" t="s">
        <v>199</v>
      </c>
      <c r="AU249" s="5" t="s">
        <v>51</v>
      </c>
      <c r="AY249" s="5" t="s">
        <v>104</v>
      </c>
      <c r="BE249" s="48">
        <f>IF($U$249="základní",$N$249,0)</f>
        <v>0</v>
      </c>
      <c r="BF249" s="48">
        <f>IF($U$249="snížená",$N$249,0)</f>
        <v>0</v>
      </c>
      <c r="BG249" s="48">
        <f>IF($U$249="zákl. přenesená",$N$249,0)</f>
        <v>0</v>
      </c>
      <c r="BH249" s="48">
        <f>IF($U$249="sníž. přenesená",$N$249,0)</f>
        <v>0</v>
      </c>
      <c r="BI249" s="48">
        <f>IF($U$249="nulová",$N$249,0)</f>
        <v>0</v>
      </c>
      <c r="BJ249" s="5" t="s">
        <v>11</v>
      </c>
      <c r="BK249" s="48">
        <f>ROUND($L$249*$K$249,2)</f>
        <v>0</v>
      </c>
      <c r="BL249" s="5" t="s">
        <v>109</v>
      </c>
    </row>
    <row r="250" spans="2:64" s="5" customFormat="1" ht="15.75" customHeight="1">
      <c r="B250" s="16"/>
      <c r="C250" s="98" t="s">
        <v>348</v>
      </c>
      <c r="D250" s="98" t="s">
        <v>199</v>
      </c>
      <c r="E250" s="99" t="s">
        <v>349</v>
      </c>
      <c r="F250" s="127" t="s">
        <v>350</v>
      </c>
      <c r="G250" s="128"/>
      <c r="H250" s="128"/>
      <c r="I250" s="128"/>
      <c r="J250" s="100" t="s">
        <v>202</v>
      </c>
      <c r="K250" s="101">
        <v>5</v>
      </c>
      <c r="L250" s="129">
        <v>0</v>
      </c>
      <c r="M250" s="128"/>
      <c r="N250" s="130">
        <f>ROUND($L$250*$K$250,2)</f>
        <v>0</v>
      </c>
      <c r="O250" s="120"/>
      <c r="P250" s="120"/>
      <c r="Q250" s="120"/>
      <c r="R250" s="17"/>
      <c r="T250" s="88"/>
      <c r="U250" s="89" t="s">
        <v>27</v>
      </c>
      <c r="V250" s="90">
        <v>0</v>
      </c>
      <c r="W250" s="90">
        <f>$V$250*$K$250</f>
        <v>0</v>
      </c>
      <c r="X250" s="90">
        <v>6.1000000000000004E-3</v>
      </c>
      <c r="Y250" s="90">
        <f>$X$250*$K$250</f>
        <v>3.0500000000000003E-2</v>
      </c>
      <c r="Z250" s="90">
        <v>0</v>
      </c>
      <c r="AA250" s="91">
        <f>$Z$250*$K$250</f>
        <v>0</v>
      </c>
      <c r="AR250" s="5" t="s">
        <v>132</v>
      </c>
      <c r="AT250" s="5" t="s">
        <v>199</v>
      </c>
      <c r="AU250" s="5" t="s">
        <v>51</v>
      </c>
      <c r="AY250" s="5" t="s">
        <v>104</v>
      </c>
      <c r="BE250" s="48">
        <f>IF($U$250="základní",$N$250,0)</f>
        <v>0</v>
      </c>
      <c r="BF250" s="48">
        <f>IF($U$250="snížená",$N$250,0)</f>
        <v>0</v>
      </c>
      <c r="BG250" s="48">
        <f>IF($U$250="zákl. přenesená",$N$250,0)</f>
        <v>0</v>
      </c>
      <c r="BH250" s="48">
        <f>IF($U$250="sníž. přenesená",$N$250,0)</f>
        <v>0</v>
      </c>
      <c r="BI250" s="48">
        <f>IF($U$250="nulová",$N$250,0)</f>
        <v>0</v>
      </c>
      <c r="BJ250" s="5" t="s">
        <v>11</v>
      </c>
      <c r="BK250" s="48">
        <f>ROUND($L$250*$K$250,2)</f>
        <v>0</v>
      </c>
      <c r="BL250" s="5" t="s">
        <v>109</v>
      </c>
    </row>
    <row r="251" spans="2:64" s="5" customFormat="1" ht="15.75" customHeight="1">
      <c r="B251" s="16"/>
      <c r="C251" s="98" t="s">
        <v>351</v>
      </c>
      <c r="D251" s="98" t="s">
        <v>199</v>
      </c>
      <c r="E251" s="99" t="s">
        <v>352</v>
      </c>
      <c r="F251" s="127" t="s">
        <v>353</v>
      </c>
      <c r="G251" s="128"/>
      <c r="H251" s="128"/>
      <c r="I251" s="128"/>
      <c r="J251" s="100" t="s">
        <v>202</v>
      </c>
      <c r="K251" s="101">
        <v>5</v>
      </c>
      <c r="L251" s="129">
        <v>0</v>
      </c>
      <c r="M251" s="128"/>
      <c r="N251" s="130">
        <f>ROUND($L$251*$K$251,2)</f>
        <v>0</v>
      </c>
      <c r="O251" s="120"/>
      <c r="P251" s="120"/>
      <c r="Q251" s="120"/>
      <c r="R251" s="17"/>
      <c r="T251" s="88"/>
      <c r="U251" s="89" t="s">
        <v>27</v>
      </c>
      <c r="V251" s="90">
        <v>0</v>
      </c>
      <c r="W251" s="90">
        <f>$V$251*$K$251</f>
        <v>0</v>
      </c>
      <c r="X251" s="90">
        <v>3.0000000000000001E-3</v>
      </c>
      <c r="Y251" s="90">
        <f>$X$251*$K$251</f>
        <v>1.4999999999999999E-2</v>
      </c>
      <c r="Z251" s="90">
        <v>0</v>
      </c>
      <c r="AA251" s="91">
        <f>$Z$251*$K$251</f>
        <v>0</v>
      </c>
      <c r="AR251" s="5" t="s">
        <v>132</v>
      </c>
      <c r="AT251" s="5" t="s">
        <v>199</v>
      </c>
      <c r="AU251" s="5" t="s">
        <v>51</v>
      </c>
      <c r="AY251" s="5" t="s">
        <v>104</v>
      </c>
      <c r="BE251" s="48">
        <f>IF($U$251="základní",$N$251,0)</f>
        <v>0</v>
      </c>
      <c r="BF251" s="48">
        <f>IF($U$251="snížená",$N$251,0)</f>
        <v>0</v>
      </c>
      <c r="BG251" s="48">
        <f>IF($U$251="zákl. přenesená",$N$251,0)</f>
        <v>0</v>
      </c>
      <c r="BH251" s="48">
        <f>IF($U$251="sníž. přenesená",$N$251,0)</f>
        <v>0</v>
      </c>
      <c r="BI251" s="48">
        <f>IF($U$251="nulová",$N$251,0)</f>
        <v>0</v>
      </c>
      <c r="BJ251" s="5" t="s">
        <v>11</v>
      </c>
      <c r="BK251" s="48">
        <f>ROUND($L$251*$K$251,2)</f>
        <v>0</v>
      </c>
      <c r="BL251" s="5" t="s">
        <v>109</v>
      </c>
    </row>
    <row r="252" spans="2:64" s="5" customFormat="1" ht="15.75" customHeight="1">
      <c r="B252" s="16"/>
      <c r="C252" s="98" t="s">
        <v>354</v>
      </c>
      <c r="D252" s="98" t="s">
        <v>199</v>
      </c>
      <c r="E252" s="99" t="s">
        <v>355</v>
      </c>
      <c r="F252" s="127" t="s">
        <v>356</v>
      </c>
      <c r="G252" s="128"/>
      <c r="H252" s="128"/>
      <c r="I252" s="128"/>
      <c r="J252" s="100" t="s">
        <v>202</v>
      </c>
      <c r="K252" s="101">
        <v>5</v>
      </c>
      <c r="L252" s="129">
        <v>0</v>
      </c>
      <c r="M252" s="128"/>
      <c r="N252" s="130">
        <f>ROUND($L$252*$K$252,2)</f>
        <v>0</v>
      </c>
      <c r="O252" s="120"/>
      <c r="P252" s="120"/>
      <c r="Q252" s="120"/>
      <c r="R252" s="17"/>
      <c r="T252" s="88"/>
      <c r="U252" s="89" t="s">
        <v>27</v>
      </c>
      <c r="V252" s="90">
        <v>0</v>
      </c>
      <c r="W252" s="90">
        <f>$V$252*$K$252</f>
        <v>0</v>
      </c>
      <c r="X252" s="90">
        <v>1E-4</v>
      </c>
      <c r="Y252" s="90">
        <f>$X$252*$K$252</f>
        <v>5.0000000000000001E-4</v>
      </c>
      <c r="Z252" s="90">
        <v>0</v>
      </c>
      <c r="AA252" s="91">
        <f>$Z$252*$K$252</f>
        <v>0</v>
      </c>
      <c r="AR252" s="5" t="s">
        <v>132</v>
      </c>
      <c r="AT252" s="5" t="s">
        <v>199</v>
      </c>
      <c r="AU252" s="5" t="s">
        <v>51</v>
      </c>
      <c r="AY252" s="5" t="s">
        <v>104</v>
      </c>
      <c r="BE252" s="48">
        <f>IF($U$252="základní",$N$252,0)</f>
        <v>0</v>
      </c>
      <c r="BF252" s="48">
        <f>IF($U$252="snížená",$N$252,0)</f>
        <v>0</v>
      </c>
      <c r="BG252" s="48">
        <f>IF($U$252="zákl. přenesená",$N$252,0)</f>
        <v>0</v>
      </c>
      <c r="BH252" s="48">
        <f>IF($U$252="sníž. přenesená",$N$252,0)</f>
        <v>0</v>
      </c>
      <c r="BI252" s="48">
        <f>IF($U$252="nulová",$N$252,0)</f>
        <v>0</v>
      </c>
      <c r="BJ252" s="5" t="s">
        <v>11</v>
      </c>
      <c r="BK252" s="48">
        <f>ROUND($L$252*$K$252,2)</f>
        <v>0</v>
      </c>
      <c r="BL252" s="5" t="s">
        <v>109</v>
      </c>
    </row>
    <row r="253" spans="2:64" s="5" customFormat="1" ht="15.75" customHeight="1">
      <c r="B253" s="16"/>
      <c r="C253" s="98" t="s">
        <v>357</v>
      </c>
      <c r="D253" s="98" t="s">
        <v>199</v>
      </c>
      <c r="E253" s="99" t="s">
        <v>358</v>
      </c>
      <c r="F253" s="127" t="s">
        <v>359</v>
      </c>
      <c r="G253" s="128"/>
      <c r="H253" s="128"/>
      <c r="I253" s="128"/>
      <c r="J253" s="100" t="s">
        <v>202</v>
      </c>
      <c r="K253" s="101">
        <v>9</v>
      </c>
      <c r="L253" s="129">
        <v>0</v>
      </c>
      <c r="M253" s="128"/>
      <c r="N253" s="130">
        <f>ROUND($L$253*$K$253,2)</f>
        <v>0</v>
      </c>
      <c r="O253" s="120"/>
      <c r="P253" s="120"/>
      <c r="Q253" s="120"/>
      <c r="R253" s="17"/>
      <c r="T253" s="88"/>
      <c r="U253" s="89" t="s">
        <v>27</v>
      </c>
      <c r="V253" s="90">
        <v>0</v>
      </c>
      <c r="W253" s="90">
        <f>$V$253*$K$253</f>
        <v>0</v>
      </c>
      <c r="X253" s="90">
        <v>3.5E-4</v>
      </c>
      <c r="Y253" s="90">
        <f>$X$253*$K$253</f>
        <v>3.15E-3</v>
      </c>
      <c r="Z253" s="90">
        <v>0</v>
      </c>
      <c r="AA253" s="91">
        <f>$Z$253*$K$253</f>
        <v>0</v>
      </c>
      <c r="AR253" s="5" t="s">
        <v>132</v>
      </c>
      <c r="AT253" s="5" t="s">
        <v>199</v>
      </c>
      <c r="AU253" s="5" t="s">
        <v>51</v>
      </c>
      <c r="AY253" s="5" t="s">
        <v>104</v>
      </c>
      <c r="BE253" s="48">
        <f>IF($U$253="základní",$N$253,0)</f>
        <v>0</v>
      </c>
      <c r="BF253" s="48">
        <f>IF($U$253="snížená",$N$253,0)</f>
        <v>0</v>
      </c>
      <c r="BG253" s="48">
        <f>IF($U$253="zákl. přenesená",$N$253,0)</f>
        <v>0</v>
      </c>
      <c r="BH253" s="48">
        <f>IF($U$253="sníž. přenesená",$N$253,0)</f>
        <v>0</v>
      </c>
      <c r="BI253" s="48">
        <f>IF($U$253="nulová",$N$253,0)</f>
        <v>0</v>
      </c>
      <c r="BJ253" s="5" t="s">
        <v>11</v>
      </c>
      <c r="BK253" s="48">
        <f>ROUND($L$253*$K$253,2)</f>
        <v>0</v>
      </c>
      <c r="BL253" s="5" t="s">
        <v>109</v>
      </c>
    </row>
    <row r="254" spans="2:64" s="5" customFormat="1" ht="15.75" customHeight="1">
      <c r="B254" s="92"/>
      <c r="E254" s="93"/>
      <c r="F254" s="125" t="s">
        <v>333</v>
      </c>
      <c r="G254" s="126"/>
      <c r="H254" s="126"/>
      <c r="I254" s="126"/>
      <c r="K254" s="94">
        <v>9</v>
      </c>
      <c r="R254" s="95"/>
      <c r="T254" s="96"/>
      <c r="AA254" s="97"/>
      <c r="AT254" s="93" t="s">
        <v>111</v>
      </c>
      <c r="AU254" s="93" t="s">
        <v>51</v>
      </c>
      <c r="AV254" s="93" t="s">
        <v>51</v>
      </c>
      <c r="AW254" s="93" t="s">
        <v>60</v>
      </c>
      <c r="AX254" s="93" t="s">
        <v>11</v>
      </c>
      <c r="AY254" s="93" t="s">
        <v>104</v>
      </c>
    </row>
    <row r="255" spans="2:64" s="5" customFormat="1" ht="27" customHeight="1">
      <c r="B255" s="16"/>
      <c r="C255" s="98" t="s">
        <v>360</v>
      </c>
      <c r="D255" s="98" t="s">
        <v>199</v>
      </c>
      <c r="E255" s="99" t="s">
        <v>361</v>
      </c>
      <c r="F255" s="127" t="s">
        <v>362</v>
      </c>
      <c r="G255" s="128"/>
      <c r="H255" s="128"/>
      <c r="I255" s="128"/>
      <c r="J255" s="100" t="s">
        <v>145</v>
      </c>
      <c r="K255" s="101">
        <v>10</v>
      </c>
      <c r="L255" s="129">
        <v>0</v>
      </c>
      <c r="M255" s="128"/>
      <c r="N255" s="130">
        <f>ROUND($L$255*$K$255,2)</f>
        <v>0</v>
      </c>
      <c r="O255" s="120"/>
      <c r="P255" s="120"/>
      <c r="Q255" s="120"/>
      <c r="R255" s="17"/>
      <c r="T255" s="88"/>
      <c r="U255" s="89" t="s">
        <v>27</v>
      </c>
      <c r="V255" s="90">
        <v>0</v>
      </c>
      <c r="W255" s="90">
        <f>$V$255*$K$255</f>
        <v>0</v>
      </c>
      <c r="X255" s="90">
        <v>8.0000000000000007E-5</v>
      </c>
      <c r="Y255" s="90">
        <f>$X$255*$K$255</f>
        <v>8.0000000000000004E-4</v>
      </c>
      <c r="Z255" s="90">
        <v>0</v>
      </c>
      <c r="AA255" s="91">
        <f>$Z$255*$K$255</f>
        <v>0</v>
      </c>
      <c r="AR255" s="5" t="s">
        <v>132</v>
      </c>
      <c r="AT255" s="5" t="s">
        <v>199</v>
      </c>
      <c r="AU255" s="5" t="s">
        <v>51</v>
      </c>
      <c r="AY255" s="5" t="s">
        <v>104</v>
      </c>
      <c r="BE255" s="48">
        <f>IF($U$255="základní",$N$255,0)</f>
        <v>0</v>
      </c>
      <c r="BF255" s="48">
        <f>IF($U$255="snížená",$N$255,0)</f>
        <v>0</v>
      </c>
      <c r="BG255" s="48">
        <f>IF($U$255="zákl. přenesená",$N$255,0)</f>
        <v>0</v>
      </c>
      <c r="BH255" s="48">
        <f>IF($U$255="sníž. přenesená",$N$255,0)</f>
        <v>0</v>
      </c>
      <c r="BI255" s="48">
        <f>IF($U$255="nulová",$N$255,0)</f>
        <v>0</v>
      </c>
      <c r="BJ255" s="5" t="s">
        <v>11</v>
      </c>
      <c r="BK255" s="48">
        <f>ROUND($L$255*$K$255,2)</f>
        <v>0</v>
      </c>
      <c r="BL255" s="5" t="s">
        <v>109</v>
      </c>
    </row>
    <row r="256" spans="2:64" s="5" customFormat="1" ht="27" customHeight="1">
      <c r="B256" s="16"/>
      <c r="C256" s="84" t="s">
        <v>363</v>
      </c>
      <c r="D256" s="84" t="s">
        <v>105</v>
      </c>
      <c r="E256" s="85" t="s">
        <v>364</v>
      </c>
      <c r="F256" s="122" t="s">
        <v>365</v>
      </c>
      <c r="G256" s="120"/>
      <c r="H256" s="120"/>
      <c r="I256" s="120"/>
      <c r="J256" s="86" t="s">
        <v>145</v>
      </c>
      <c r="K256" s="87">
        <v>62</v>
      </c>
      <c r="L256" s="119">
        <v>0</v>
      </c>
      <c r="M256" s="120"/>
      <c r="N256" s="121">
        <f>ROUND($L$256*$K$256,2)</f>
        <v>0</v>
      </c>
      <c r="O256" s="120"/>
      <c r="P256" s="120"/>
      <c r="Q256" s="120"/>
      <c r="R256" s="17"/>
      <c r="T256" s="88"/>
      <c r="U256" s="89" t="s">
        <v>27</v>
      </c>
      <c r="V256" s="90">
        <v>3.0000000000000001E-3</v>
      </c>
      <c r="W256" s="90">
        <f>$V$256*$K$256</f>
        <v>0.186</v>
      </c>
      <c r="X256" s="90">
        <v>2.0000000000000001E-4</v>
      </c>
      <c r="Y256" s="90">
        <f>$X$256*$K$256</f>
        <v>1.2400000000000001E-2</v>
      </c>
      <c r="Z256" s="90">
        <v>0</v>
      </c>
      <c r="AA256" s="91">
        <f>$Z$256*$K$256</f>
        <v>0</v>
      </c>
      <c r="AR256" s="5" t="s">
        <v>109</v>
      </c>
      <c r="AT256" s="5" t="s">
        <v>105</v>
      </c>
      <c r="AU256" s="5" t="s">
        <v>51</v>
      </c>
      <c r="AY256" s="5" t="s">
        <v>104</v>
      </c>
      <c r="BE256" s="48">
        <f>IF($U$256="základní",$N$256,0)</f>
        <v>0</v>
      </c>
      <c r="BF256" s="48">
        <f>IF($U$256="snížená",$N$256,0)</f>
        <v>0</v>
      </c>
      <c r="BG256" s="48">
        <f>IF($U$256="zákl. přenesená",$N$256,0)</f>
        <v>0</v>
      </c>
      <c r="BH256" s="48">
        <f>IF($U$256="sníž. přenesená",$N$256,0)</f>
        <v>0</v>
      </c>
      <c r="BI256" s="48">
        <f>IF($U$256="nulová",$N$256,0)</f>
        <v>0</v>
      </c>
      <c r="BJ256" s="5" t="s">
        <v>11</v>
      </c>
      <c r="BK256" s="48">
        <f>ROUND($L$256*$K$256,2)</f>
        <v>0</v>
      </c>
      <c r="BL256" s="5" t="s">
        <v>109</v>
      </c>
    </row>
    <row r="257" spans="2:64" s="5" customFormat="1" ht="15.75" customHeight="1">
      <c r="B257" s="92"/>
      <c r="E257" s="93"/>
      <c r="F257" s="125" t="s">
        <v>321</v>
      </c>
      <c r="G257" s="126"/>
      <c r="H257" s="126"/>
      <c r="I257" s="126"/>
      <c r="K257" s="94">
        <v>62</v>
      </c>
      <c r="R257" s="95"/>
      <c r="T257" s="96"/>
      <c r="AA257" s="97"/>
      <c r="AT257" s="93" t="s">
        <v>111</v>
      </c>
      <c r="AU257" s="93" t="s">
        <v>51</v>
      </c>
      <c r="AV257" s="93" t="s">
        <v>51</v>
      </c>
      <c r="AW257" s="93" t="s">
        <v>60</v>
      </c>
      <c r="AX257" s="93" t="s">
        <v>11</v>
      </c>
      <c r="AY257" s="93" t="s">
        <v>104</v>
      </c>
    </row>
    <row r="258" spans="2:64" s="5" customFormat="1" ht="15.75" customHeight="1">
      <c r="B258" s="16"/>
      <c r="C258" s="84" t="s">
        <v>366</v>
      </c>
      <c r="D258" s="84" t="s">
        <v>105</v>
      </c>
      <c r="E258" s="85" t="s">
        <v>367</v>
      </c>
      <c r="F258" s="122" t="s">
        <v>368</v>
      </c>
      <c r="G258" s="120"/>
      <c r="H258" s="120"/>
      <c r="I258" s="120"/>
      <c r="J258" s="86" t="s">
        <v>145</v>
      </c>
      <c r="K258" s="87">
        <v>62</v>
      </c>
      <c r="L258" s="119">
        <v>0</v>
      </c>
      <c r="M258" s="120"/>
      <c r="N258" s="121">
        <f>ROUND($L$258*$K$258,2)</f>
        <v>0</v>
      </c>
      <c r="O258" s="120"/>
      <c r="P258" s="120"/>
      <c r="Q258" s="120"/>
      <c r="R258" s="17"/>
      <c r="T258" s="88"/>
      <c r="U258" s="89" t="s">
        <v>27</v>
      </c>
      <c r="V258" s="90">
        <v>1.6E-2</v>
      </c>
      <c r="W258" s="90">
        <f>$V$258*$K$258</f>
        <v>0.99199999999999999</v>
      </c>
      <c r="X258" s="90">
        <v>0</v>
      </c>
      <c r="Y258" s="90">
        <f>$X$258*$K$258</f>
        <v>0</v>
      </c>
      <c r="Z258" s="90">
        <v>0</v>
      </c>
      <c r="AA258" s="91">
        <f>$Z$258*$K$258</f>
        <v>0</v>
      </c>
      <c r="AR258" s="5" t="s">
        <v>109</v>
      </c>
      <c r="AT258" s="5" t="s">
        <v>105</v>
      </c>
      <c r="AU258" s="5" t="s">
        <v>51</v>
      </c>
      <c r="AY258" s="5" t="s">
        <v>104</v>
      </c>
      <c r="BE258" s="48">
        <f>IF($U$258="základní",$N$258,0)</f>
        <v>0</v>
      </c>
      <c r="BF258" s="48">
        <f>IF($U$258="snížená",$N$258,0)</f>
        <v>0</v>
      </c>
      <c r="BG258" s="48">
        <f>IF($U$258="zákl. přenesená",$N$258,0)</f>
        <v>0</v>
      </c>
      <c r="BH258" s="48">
        <f>IF($U$258="sníž. přenesená",$N$258,0)</f>
        <v>0</v>
      </c>
      <c r="BI258" s="48">
        <f>IF($U$258="nulová",$N$258,0)</f>
        <v>0</v>
      </c>
      <c r="BJ258" s="5" t="s">
        <v>11</v>
      </c>
      <c r="BK258" s="48">
        <f>ROUND($L$258*$K$258,2)</f>
        <v>0</v>
      </c>
      <c r="BL258" s="5" t="s">
        <v>109</v>
      </c>
    </row>
    <row r="259" spans="2:64" s="5" customFormat="1" ht="39" customHeight="1">
      <c r="B259" s="16"/>
      <c r="C259" s="84" t="s">
        <v>369</v>
      </c>
      <c r="D259" s="84" t="s">
        <v>105</v>
      </c>
      <c r="E259" s="85" t="s">
        <v>370</v>
      </c>
      <c r="F259" s="122" t="s">
        <v>371</v>
      </c>
      <c r="G259" s="120"/>
      <c r="H259" s="120"/>
      <c r="I259" s="120"/>
      <c r="J259" s="86" t="s">
        <v>145</v>
      </c>
      <c r="K259" s="87">
        <v>334.4</v>
      </c>
      <c r="L259" s="119">
        <v>0</v>
      </c>
      <c r="M259" s="120"/>
      <c r="N259" s="121">
        <f>ROUND($L$259*$K$259,2)</f>
        <v>0</v>
      </c>
      <c r="O259" s="120"/>
      <c r="P259" s="120"/>
      <c r="Q259" s="120"/>
      <c r="R259" s="17"/>
      <c r="T259" s="88"/>
      <c r="U259" s="89" t="s">
        <v>27</v>
      </c>
      <c r="V259" s="90">
        <v>0.26800000000000002</v>
      </c>
      <c r="W259" s="90">
        <f>$V$259*$K$259</f>
        <v>89.619199999999992</v>
      </c>
      <c r="X259" s="90">
        <v>0.15540000000000001</v>
      </c>
      <c r="Y259" s="90">
        <f>$X$259*$K$259</f>
        <v>51.965760000000003</v>
      </c>
      <c r="Z259" s="90">
        <v>0</v>
      </c>
      <c r="AA259" s="91">
        <f>$Z$259*$K$259</f>
        <v>0</v>
      </c>
      <c r="AR259" s="5" t="s">
        <v>109</v>
      </c>
      <c r="AT259" s="5" t="s">
        <v>105</v>
      </c>
      <c r="AU259" s="5" t="s">
        <v>51</v>
      </c>
      <c r="AY259" s="5" t="s">
        <v>104</v>
      </c>
      <c r="BE259" s="48">
        <f>IF($U$259="základní",$N$259,0)</f>
        <v>0</v>
      </c>
      <c r="BF259" s="48">
        <f>IF($U$259="snížená",$N$259,0)</f>
        <v>0</v>
      </c>
      <c r="BG259" s="48">
        <f>IF($U$259="zákl. přenesená",$N$259,0)</f>
        <v>0</v>
      </c>
      <c r="BH259" s="48">
        <f>IF($U$259="sníž. přenesená",$N$259,0)</f>
        <v>0</v>
      </c>
      <c r="BI259" s="48">
        <f>IF($U$259="nulová",$N$259,0)</f>
        <v>0</v>
      </c>
      <c r="BJ259" s="5" t="s">
        <v>11</v>
      </c>
      <c r="BK259" s="48">
        <f>ROUND($L$259*$K$259,2)</f>
        <v>0</v>
      </c>
      <c r="BL259" s="5" t="s">
        <v>109</v>
      </c>
    </row>
    <row r="260" spans="2:64" s="5" customFormat="1" ht="15.75" customHeight="1">
      <c r="B260" s="92"/>
      <c r="E260" s="93"/>
      <c r="F260" s="125" t="s">
        <v>372</v>
      </c>
      <c r="G260" s="126"/>
      <c r="H260" s="126"/>
      <c r="I260" s="126"/>
      <c r="K260" s="94">
        <v>334.4</v>
      </c>
      <c r="R260" s="95"/>
      <c r="T260" s="96"/>
      <c r="AA260" s="97"/>
      <c r="AT260" s="93" t="s">
        <v>111</v>
      </c>
      <c r="AU260" s="93" t="s">
        <v>51</v>
      </c>
      <c r="AV260" s="93" t="s">
        <v>51</v>
      </c>
      <c r="AW260" s="93" t="s">
        <v>60</v>
      </c>
      <c r="AX260" s="93" t="s">
        <v>11</v>
      </c>
      <c r="AY260" s="93" t="s">
        <v>104</v>
      </c>
    </row>
    <row r="261" spans="2:64" s="5" customFormat="1" ht="27" customHeight="1">
      <c r="B261" s="16"/>
      <c r="C261" s="98" t="s">
        <v>373</v>
      </c>
      <c r="D261" s="98" t="s">
        <v>199</v>
      </c>
      <c r="E261" s="99" t="s">
        <v>374</v>
      </c>
      <c r="F261" s="127" t="s">
        <v>375</v>
      </c>
      <c r="G261" s="128"/>
      <c r="H261" s="128"/>
      <c r="I261" s="128"/>
      <c r="J261" s="100" t="s">
        <v>202</v>
      </c>
      <c r="K261" s="101">
        <v>341.08800000000002</v>
      </c>
      <c r="L261" s="129">
        <v>0</v>
      </c>
      <c r="M261" s="128"/>
      <c r="N261" s="130">
        <f>ROUND($L$261*$K$261,2)</f>
        <v>0</v>
      </c>
      <c r="O261" s="120"/>
      <c r="P261" s="120"/>
      <c r="Q261" s="120"/>
      <c r="R261" s="17"/>
      <c r="T261" s="88"/>
      <c r="U261" s="89" t="s">
        <v>27</v>
      </c>
      <c r="V261" s="90">
        <v>0</v>
      </c>
      <c r="W261" s="90">
        <f>$V$261*$K$261</f>
        <v>0</v>
      </c>
      <c r="X261" s="90">
        <v>8.2100000000000006E-2</v>
      </c>
      <c r="Y261" s="90">
        <f>$X$261*$K$261</f>
        <v>28.003324800000005</v>
      </c>
      <c r="Z261" s="90">
        <v>0</v>
      </c>
      <c r="AA261" s="91">
        <f>$Z$261*$K$261</f>
        <v>0</v>
      </c>
      <c r="AR261" s="5" t="s">
        <v>132</v>
      </c>
      <c r="AT261" s="5" t="s">
        <v>199</v>
      </c>
      <c r="AU261" s="5" t="s">
        <v>51</v>
      </c>
      <c r="AY261" s="5" t="s">
        <v>104</v>
      </c>
      <c r="BE261" s="48">
        <f>IF($U$261="základní",$N$261,0)</f>
        <v>0</v>
      </c>
      <c r="BF261" s="48">
        <f>IF($U$261="snížená",$N$261,0)</f>
        <v>0</v>
      </c>
      <c r="BG261" s="48">
        <f>IF($U$261="zákl. přenesená",$N$261,0)</f>
        <v>0</v>
      </c>
      <c r="BH261" s="48">
        <f>IF($U$261="sníž. přenesená",$N$261,0)</f>
        <v>0</v>
      </c>
      <c r="BI261" s="48">
        <f>IF($U$261="nulová",$N$261,0)</f>
        <v>0</v>
      </c>
      <c r="BJ261" s="5" t="s">
        <v>11</v>
      </c>
      <c r="BK261" s="48">
        <f>ROUND($L$261*$K$261,2)</f>
        <v>0</v>
      </c>
      <c r="BL261" s="5" t="s">
        <v>109</v>
      </c>
    </row>
    <row r="262" spans="2:64" s="5" customFormat="1" ht="15.75" customHeight="1">
      <c r="B262" s="92"/>
      <c r="E262" s="93"/>
      <c r="F262" s="125" t="s">
        <v>376</v>
      </c>
      <c r="G262" s="126"/>
      <c r="H262" s="126"/>
      <c r="I262" s="126"/>
      <c r="K262" s="94">
        <v>341.08800000000002</v>
      </c>
      <c r="R262" s="95"/>
      <c r="T262" s="96"/>
      <c r="AA262" s="97"/>
      <c r="AT262" s="93" t="s">
        <v>111</v>
      </c>
      <c r="AU262" s="93" t="s">
        <v>51</v>
      </c>
      <c r="AV262" s="93" t="s">
        <v>51</v>
      </c>
      <c r="AW262" s="93" t="s">
        <v>60</v>
      </c>
      <c r="AX262" s="93" t="s">
        <v>11</v>
      </c>
      <c r="AY262" s="93" t="s">
        <v>104</v>
      </c>
    </row>
    <row r="263" spans="2:64" s="5" customFormat="1" ht="39" customHeight="1">
      <c r="B263" s="16"/>
      <c r="C263" s="84" t="s">
        <v>377</v>
      </c>
      <c r="D263" s="84" t="s">
        <v>105</v>
      </c>
      <c r="E263" s="85" t="s">
        <v>378</v>
      </c>
      <c r="F263" s="122" t="s">
        <v>379</v>
      </c>
      <c r="G263" s="120"/>
      <c r="H263" s="120"/>
      <c r="I263" s="120"/>
      <c r="J263" s="86" t="s">
        <v>145</v>
      </c>
      <c r="K263" s="87">
        <v>140.6</v>
      </c>
      <c r="L263" s="119">
        <v>0</v>
      </c>
      <c r="M263" s="120"/>
      <c r="N263" s="121">
        <f>ROUND($L$263*$K$263,2)</f>
        <v>0</v>
      </c>
      <c r="O263" s="120"/>
      <c r="P263" s="120"/>
      <c r="Q263" s="120"/>
      <c r="R263" s="17"/>
      <c r="T263" s="88"/>
      <c r="U263" s="89" t="s">
        <v>27</v>
      </c>
      <c r="V263" s="90">
        <v>0.216</v>
      </c>
      <c r="W263" s="90">
        <f>$V$263*$K$263</f>
        <v>30.369599999999998</v>
      </c>
      <c r="X263" s="90">
        <v>0.1295</v>
      </c>
      <c r="Y263" s="90">
        <f>$X$263*$K$263</f>
        <v>18.207699999999999</v>
      </c>
      <c r="Z263" s="90">
        <v>0</v>
      </c>
      <c r="AA263" s="91">
        <f>$Z$263*$K$263</f>
        <v>0</v>
      </c>
      <c r="AR263" s="5" t="s">
        <v>109</v>
      </c>
      <c r="AT263" s="5" t="s">
        <v>105</v>
      </c>
      <c r="AU263" s="5" t="s">
        <v>51</v>
      </c>
      <c r="AY263" s="5" t="s">
        <v>104</v>
      </c>
      <c r="BE263" s="48">
        <f>IF($U$263="základní",$N$263,0)</f>
        <v>0</v>
      </c>
      <c r="BF263" s="48">
        <f>IF($U$263="snížená",$N$263,0)</f>
        <v>0</v>
      </c>
      <c r="BG263" s="48">
        <f>IF($U$263="zákl. přenesená",$N$263,0)</f>
        <v>0</v>
      </c>
      <c r="BH263" s="48">
        <f>IF($U$263="sníž. přenesená",$N$263,0)</f>
        <v>0</v>
      </c>
      <c r="BI263" s="48">
        <f>IF($U$263="nulová",$N$263,0)</f>
        <v>0</v>
      </c>
      <c r="BJ263" s="5" t="s">
        <v>11</v>
      </c>
      <c r="BK263" s="48">
        <f>ROUND($L$263*$K$263,2)</f>
        <v>0</v>
      </c>
      <c r="BL263" s="5" t="s">
        <v>109</v>
      </c>
    </row>
    <row r="264" spans="2:64" s="5" customFormat="1" ht="27" customHeight="1">
      <c r="B264" s="92"/>
      <c r="E264" s="93"/>
      <c r="F264" s="125" t="s">
        <v>380</v>
      </c>
      <c r="G264" s="126"/>
      <c r="H264" s="126"/>
      <c r="I264" s="126"/>
      <c r="K264" s="94">
        <v>140.6</v>
      </c>
      <c r="R264" s="95"/>
      <c r="T264" s="96"/>
      <c r="AA264" s="97"/>
      <c r="AT264" s="93" t="s">
        <v>111</v>
      </c>
      <c r="AU264" s="93" t="s">
        <v>51</v>
      </c>
      <c r="AV264" s="93" t="s">
        <v>51</v>
      </c>
      <c r="AW264" s="93" t="s">
        <v>60</v>
      </c>
      <c r="AX264" s="93" t="s">
        <v>11</v>
      </c>
      <c r="AY264" s="93" t="s">
        <v>104</v>
      </c>
    </row>
    <row r="265" spans="2:64" s="5" customFormat="1" ht="27" customHeight="1">
      <c r="B265" s="16"/>
      <c r="C265" s="98" t="s">
        <v>381</v>
      </c>
      <c r="D265" s="98" t="s">
        <v>199</v>
      </c>
      <c r="E265" s="99" t="s">
        <v>382</v>
      </c>
      <c r="F265" s="127" t="s">
        <v>383</v>
      </c>
      <c r="G265" s="128"/>
      <c r="H265" s="128"/>
      <c r="I265" s="128"/>
      <c r="J265" s="100" t="s">
        <v>202</v>
      </c>
      <c r="K265" s="101">
        <v>286.82400000000001</v>
      </c>
      <c r="L265" s="129">
        <v>0</v>
      </c>
      <c r="M265" s="128"/>
      <c r="N265" s="130">
        <f>ROUND($L$265*$K$265,2)</f>
        <v>0</v>
      </c>
      <c r="O265" s="120"/>
      <c r="P265" s="120"/>
      <c r="Q265" s="120"/>
      <c r="R265" s="17"/>
      <c r="T265" s="88"/>
      <c r="U265" s="89" t="s">
        <v>27</v>
      </c>
      <c r="V265" s="90">
        <v>0</v>
      </c>
      <c r="W265" s="90">
        <f>$V$265*$K$265</f>
        <v>0</v>
      </c>
      <c r="X265" s="90">
        <v>2.4E-2</v>
      </c>
      <c r="Y265" s="90">
        <f>$X$265*$K$265</f>
        <v>6.8837760000000001</v>
      </c>
      <c r="Z265" s="90">
        <v>0</v>
      </c>
      <c r="AA265" s="91">
        <f>$Z$265*$K$265</f>
        <v>0</v>
      </c>
      <c r="AR265" s="5" t="s">
        <v>132</v>
      </c>
      <c r="AT265" s="5" t="s">
        <v>199</v>
      </c>
      <c r="AU265" s="5" t="s">
        <v>51</v>
      </c>
      <c r="AY265" s="5" t="s">
        <v>104</v>
      </c>
      <c r="BE265" s="48">
        <f>IF($U$265="základní",$N$265,0)</f>
        <v>0</v>
      </c>
      <c r="BF265" s="48">
        <f>IF($U$265="snížená",$N$265,0)</f>
        <v>0</v>
      </c>
      <c r="BG265" s="48">
        <f>IF($U$265="zákl. přenesená",$N$265,0)</f>
        <v>0</v>
      </c>
      <c r="BH265" s="48">
        <f>IF($U$265="sníž. přenesená",$N$265,0)</f>
        <v>0</v>
      </c>
      <c r="BI265" s="48">
        <f>IF($U$265="nulová",$N$265,0)</f>
        <v>0</v>
      </c>
      <c r="BJ265" s="5" t="s">
        <v>11</v>
      </c>
      <c r="BK265" s="48">
        <f>ROUND($L$265*$K$265,2)</f>
        <v>0</v>
      </c>
      <c r="BL265" s="5" t="s">
        <v>109</v>
      </c>
    </row>
    <row r="266" spans="2:64" s="5" customFormat="1" ht="18.75" customHeight="1">
      <c r="B266" s="16"/>
      <c r="F266" s="131" t="s">
        <v>384</v>
      </c>
      <c r="G266" s="118"/>
      <c r="H266" s="118"/>
      <c r="I266" s="118"/>
      <c r="R266" s="17"/>
      <c r="T266" s="39"/>
      <c r="AA266" s="40"/>
      <c r="AT266" s="5" t="s">
        <v>385</v>
      </c>
      <c r="AU266" s="5" t="s">
        <v>51</v>
      </c>
    </row>
    <row r="267" spans="2:64" s="5" customFormat="1" ht="15.75" customHeight="1">
      <c r="B267" s="92"/>
      <c r="E267" s="93"/>
      <c r="F267" s="125" t="s">
        <v>386</v>
      </c>
      <c r="G267" s="126"/>
      <c r="H267" s="126"/>
      <c r="I267" s="126"/>
      <c r="K267" s="94">
        <v>286.82400000000001</v>
      </c>
      <c r="R267" s="95"/>
      <c r="T267" s="96"/>
      <c r="AA267" s="97"/>
      <c r="AT267" s="93" t="s">
        <v>111</v>
      </c>
      <c r="AU267" s="93" t="s">
        <v>51</v>
      </c>
      <c r="AV267" s="93" t="s">
        <v>51</v>
      </c>
      <c r="AW267" s="93" t="s">
        <v>60</v>
      </c>
      <c r="AX267" s="93" t="s">
        <v>11</v>
      </c>
      <c r="AY267" s="93" t="s">
        <v>104</v>
      </c>
    </row>
    <row r="268" spans="2:64" s="5" customFormat="1" ht="15.75" customHeight="1">
      <c r="B268" s="16"/>
      <c r="C268" s="84" t="s">
        <v>387</v>
      </c>
      <c r="D268" s="84" t="s">
        <v>105</v>
      </c>
      <c r="E268" s="85" t="s">
        <v>388</v>
      </c>
      <c r="F268" s="122" t="s">
        <v>389</v>
      </c>
      <c r="G268" s="120"/>
      <c r="H268" s="120"/>
      <c r="I268" s="120"/>
      <c r="J268" s="86" t="s">
        <v>145</v>
      </c>
      <c r="K268" s="87">
        <v>32.700000000000003</v>
      </c>
      <c r="L268" s="119">
        <v>0</v>
      </c>
      <c r="M268" s="120"/>
      <c r="N268" s="121">
        <f>ROUND($L$268*$K$268,2)</f>
        <v>0</v>
      </c>
      <c r="O268" s="120"/>
      <c r="P268" s="120"/>
      <c r="Q268" s="120"/>
      <c r="R268" s="17"/>
      <c r="T268" s="88"/>
      <c r="U268" s="89" t="s">
        <v>27</v>
      </c>
      <c r="V268" s="90">
        <v>0.30499999999999999</v>
      </c>
      <c r="W268" s="90">
        <f>$V$268*$K$268</f>
        <v>9.9735000000000014</v>
      </c>
      <c r="X268" s="90">
        <v>0</v>
      </c>
      <c r="Y268" s="90">
        <f>$X$268*$K$268</f>
        <v>0</v>
      </c>
      <c r="Z268" s="90">
        <v>0</v>
      </c>
      <c r="AA268" s="91">
        <f>$Z$268*$K$268</f>
        <v>0</v>
      </c>
      <c r="AR268" s="5" t="s">
        <v>109</v>
      </c>
      <c r="AT268" s="5" t="s">
        <v>105</v>
      </c>
      <c r="AU268" s="5" t="s">
        <v>51</v>
      </c>
      <c r="AY268" s="5" t="s">
        <v>104</v>
      </c>
      <c r="BE268" s="48">
        <f>IF($U$268="základní",$N$268,0)</f>
        <v>0</v>
      </c>
      <c r="BF268" s="48">
        <f>IF($U$268="snížená",$N$268,0)</f>
        <v>0</v>
      </c>
      <c r="BG268" s="48">
        <f>IF($U$268="zákl. přenesená",$N$268,0)</f>
        <v>0</v>
      </c>
      <c r="BH268" s="48">
        <f>IF($U$268="sníž. přenesená",$N$268,0)</f>
        <v>0</v>
      </c>
      <c r="BI268" s="48">
        <f>IF($U$268="nulová",$N$268,0)</f>
        <v>0</v>
      </c>
      <c r="BJ268" s="5" t="s">
        <v>11</v>
      </c>
      <c r="BK268" s="48">
        <f>ROUND($L$268*$K$268,2)</f>
        <v>0</v>
      </c>
      <c r="BL268" s="5" t="s">
        <v>109</v>
      </c>
    </row>
    <row r="269" spans="2:64" s="5" customFormat="1" ht="15.75" customHeight="1">
      <c r="B269" s="92"/>
      <c r="E269" s="93"/>
      <c r="F269" s="125" t="s">
        <v>390</v>
      </c>
      <c r="G269" s="126"/>
      <c r="H269" s="126"/>
      <c r="I269" s="126"/>
      <c r="K269" s="94">
        <v>32.700000000000003</v>
      </c>
      <c r="R269" s="95"/>
      <c r="T269" s="96"/>
      <c r="AA269" s="97"/>
      <c r="AT269" s="93" t="s">
        <v>111</v>
      </c>
      <c r="AU269" s="93" t="s">
        <v>51</v>
      </c>
      <c r="AV269" s="93" t="s">
        <v>51</v>
      </c>
      <c r="AW269" s="93" t="s">
        <v>60</v>
      </c>
      <c r="AX269" s="93" t="s">
        <v>11</v>
      </c>
      <c r="AY269" s="93" t="s">
        <v>104</v>
      </c>
    </row>
    <row r="270" spans="2:64" s="5" customFormat="1" ht="27" customHeight="1">
      <c r="B270" s="16"/>
      <c r="C270" s="84" t="s">
        <v>391</v>
      </c>
      <c r="D270" s="84" t="s">
        <v>105</v>
      </c>
      <c r="E270" s="85" t="s">
        <v>392</v>
      </c>
      <c r="F270" s="122" t="s">
        <v>393</v>
      </c>
      <c r="G270" s="120"/>
      <c r="H270" s="120"/>
      <c r="I270" s="120"/>
      <c r="J270" s="86" t="s">
        <v>145</v>
      </c>
      <c r="K270" s="87">
        <v>7</v>
      </c>
      <c r="L270" s="119">
        <v>0</v>
      </c>
      <c r="M270" s="120"/>
      <c r="N270" s="121">
        <f>ROUND($L$270*$K$270,2)</f>
        <v>0</v>
      </c>
      <c r="O270" s="120"/>
      <c r="P270" s="120"/>
      <c r="Q270" s="120"/>
      <c r="R270" s="17"/>
      <c r="T270" s="88"/>
      <c r="U270" s="89" t="s">
        <v>27</v>
      </c>
      <c r="V270" s="90">
        <v>0.47899999999999998</v>
      </c>
      <c r="W270" s="90">
        <f>$V$270*$K$270</f>
        <v>3.3529999999999998</v>
      </c>
      <c r="X270" s="90">
        <v>8.0000000000000007E-5</v>
      </c>
      <c r="Y270" s="90">
        <f>$X$270*$K$270</f>
        <v>5.6000000000000006E-4</v>
      </c>
      <c r="Z270" s="90">
        <v>0</v>
      </c>
      <c r="AA270" s="91">
        <f>$Z$270*$K$270</f>
        <v>0</v>
      </c>
      <c r="AR270" s="5" t="s">
        <v>109</v>
      </c>
      <c r="AT270" s="5" t="s">
        <v>105</v>
      </c>
      <c r="AU270" s="5" t="s">
        <v>51</v>
      </c>
      <c r="AY270" s="5" t="s">
        <v>104</v>
      </c>
      <c r="BE270" s="48">
        <f>IF($U$270="základní",$N$270,0)</f>
        <v>0</v>
      </c>
      <c r="BF270" s="48">
        <f>IF($U$270="snížená",$N$270,0)</f>
        <v>0</v>
      </c>
      <c r="BG270" s="48">
        <f>IF($U$270="zákl. přenesená",$N$270,0)</f>
        <v>0</v>
      </c>
      <c r="BH270" s="48">
        <f>IF($U$270="sníž. přenesená",$N$270,0)</f>
        <v>0</v>
      </c>
      <c r="BI270" s="48">
        <f>IF($U$270="nulová",$N$270,0)</f>
        <v>0</v>
      </c>
      <c r="BJ270" s="5" t="s">
        <v>11</v>
      </c>
      <c r="BK270" s="48">
        <f>ROUND($L$270*$K$270,2)</f>
        <v>0</v>
      </c>
      <c r="BL270" s="5" t="s">
        <v>109</v>
      </c>
    </row>
    <row r="271" spans="2:64" s="5" customFormat="1" ht="15.75" customHeight="1">
      <c r="B271" s="92"/>
      <c r="E271" s="93"/>
      <c r="F271" s="125" t="s">
        <v>394</v>
      </c>
      <c r="G271" s="126"/>
      <c r="H271" s="126"/>
      <c r="I271" s="126"/>
      <c r="K271" s="94">
        <v>7</v>
      </c>
      <c r="R271" s="95"/>
      <c r="T271" s="96"/>
      <c r="AA271" s="97"/>
      <c r="AT271" s="93" t="s">
        <v>111</v>
      </c>
      <c r="AU271" s="93" t="s">
        <v>51</v>
      </c>
      <c r="AV271" s="93" t="s">
        <v>51</v>
      </c>
      <c r="AW271" s="93" t="s">
        <v>60</v>
      </c>
      <c r="AX271" s="93" t="s">
        <v>11</v>
      </c>
      <c r="AY271" s="93" t="s">
        <v>104</v>
      </c>
    </row>
    <row r="272" spans="2:64" s="5" customFormat="1" ht="39" customHeight="1">
      <c r="B272" s="16"/>
      <c r="C272" s="84" t="s">
        <v>395</v>
      </c>
      <c r="D272" s="84" t="s">
        <v>105</v>
      </c>
      <c r="E272" s="85" t="s">
        <v>396</v>
      </c>
      <c r="F272" s="122" t="s">
        <v>397</v>
      </c>
      <c r="G272" s="120"/>
      <c r="H272" s="120"/>
      <c r="I272" s="120"/>
      <c r="J272" s="86" t="s">
        <v>163</v>
      </c>
      <c r="K272" s="87">
        <v>3</v>
      </c>
      <c r="L272" s="119">
        <v>0</v>
      </c>
      <c r="M272" s="120"/>
      <c r="N272" s="121">
        <f>ROUND($L$272*$K$272,2)</f>
        <v>0</v>
      </c>
      <c r="O272" s="120"/>
      <c r="P272" s="120"/>
      <c r="Q272" s="120"/>
      <c r="R272" s="17"/>
      <c r="T272" s="88"/>
      <c r="U272" s="89" t="s">
        <v>27</v>
      </c>
      <c r="V272" s="90">
        <v>7.9349999999999996</v>
      </c>
      <c r="W272" s="90">
        <f>$V$272*$K$272</f>
        <v>23.805</v>
      </c>
      <c r="X272" s="90">
        <v>1.47E-3</v>
      </c>
      <c r="Y272" s="90">
        <f>$X$272*$K$272</f>
        <v>4.4099999999999999E-3</v>
      </c>
      <c r="Z272" s="90">
        <v>2.4470000000000001</v>
      </c>
      <c r="AA272" s="91">
        <f>$Z$272*$K$272</f>
        <v>7.3410000000000002</v>
      </c>
      <c r="AR272" s="5" t="s">
        <v>109</v>
      </c>
      <c r="AT272" s="5" t="s">
        <v>105</v>
      </c>
      <c r="AU272" s="5" t="s">
        <v>51</v>
      </c>
      <c r="AY272" s="5" t="s">
        <v>104</v>
      </c>
      <c r="BE272" s="48">
        <f>IF($U$272="základní",$N$272,0)</f>
        <v>0</v>
      </c>
      <c r="BF272" s="48">
        <f>IF($U$272="snížená",$N$272,0)</f>
        <v>0</v>
      </c>
      <c r="BG272" s="48">
        <f>IF($U$272="zákl. přenesená",$N$272,0)</f>
        <v>0</v>
      </c>
      <c r="BH272" s="48">
        <f>IF($U$272="sníž. přenesená",$N$272,0)</f>
        <v>0</v>
      </c>
      <c r="BI272" s="48">
        <f>IF($U$272="nulová",$N$272,0)</f>
        <v>0</v>
      </c>
      <c r="BJ272" s="5" t="s">
        <v>11</v>
      </c>
      <c r="BK272" s="48">
        <f>ROUND($L$272*$K$272,2)</f>
        <v>0</v>
      </c>
      <c r="BL272" s="5" t="s">
        <v>109</v>
      </c>
    </row>
    <row r="273" spans="2:64" s="5" customFormat="1" ht="39" customHeight="1">
      <c r="B273" s="16"/>
      <c r="C273" s="84" t="s">
        <v>398</v>
      </c>
      <c r="D273" s="84" t="s">
        <v>105</v>
      </c>
      <c r="E273" s="85" t="s">
        <v>399</v>
      </c>
      <c r="F273" s="122" t="s">
        <v>400</v>
      </c>
      <c r="G273" s="120"/>
      <c r="H273" s="120"/>
      <c r="I273" s="120"/>
      <c r="J273" s="86" t="s">
        <v>202</v>
      </c>
      <c r="K273" s="87">
        <v>1</v>
      </c>
      <c r="L273" s="119">
        <v>0</v>
      </c>
      <c r="M273" s="120"/>
      <c r="N273" s="121">
        <f>ROUND($L$273*$K$273,2)</f>
        <v>0</v>
      </c>
      <c r="O273" s="120"/>
      <c r="P273" s="120"/>
      <c r="Q273" s="120"/>
      <c r="R273" s="17"/>
      <c r="T273" s="88"/>
      <c r="U273" s="89" t="s">
        <v>27</v>
      </c>
      <c r="V273" s="90">
        <v>2.1800000000000002</v>
      </c>
      <c r="W273" s="90">
        <f>$V$273*$K$273</f>
        <v>2.1800000000000002</v>
      </c>
      <c r="X273" s="90">
        <v>0</v>
      </c>
      <c r="Y273" s="90">
        <f>$X$273*$K$273</f>
        <v>0</v>
      </c>
      <c r="Z273" s="90">
        <v>0.72</v>
      </c>
      <c r="AA273" s="91">
        <f>$Z$273*$K$273</f>
        <v>0.72</v>
      </c>
      <c r="AR273" s="5" t="s">
        <v>109</v>
      </c>
      <c r="AT273" s="5" t="s">
        <v>105</v>
      </c>
      <c r="AU273" s="5" t="s">
        <v>51</v>
      </c>
      <c r="AY273" s="5" t="s">
        <v>104</v>
      </c>
      <c r="BE273" s="48">
        <f>IF($U$273="základní",$N$273,0)</f>
        <v>0</v>
      </c>
      <c r="BF273" s="48">
        <f>IF($U$273="snížená",$N$273,0)</f>
        <v>0</v>
      </c>
      <c r="BG273" s="48">
        <f>IF($U$273="zákl. přenesená",$N$273,0)</f>
        <v>0</v>
      </c>
      <c r="BH273" s="48">
        <f>IF($U$273="sníž. přenesená",$N$273,0)</f>
        <v>0</v>
      </c>
      <c r="BI273" s="48">
        <f>IF($U$273="nulová",$N$273,0)</f>
        <v>0</v>
      </c>
      <c r="BJ273" s="5" t="s">
        <v>11</v>
      </c>
      <c r="BK273" s="48">
        <f>ROUND($L$273*$K$273,2)</f>
        <v>0</v>
      </c>
      <c r="BL273" s="5" t="s">
        <v>109</v>
      </c>
    </row>
    <row r="274" spans="2:64" s="5" customFormat="1" ht="27" customHeight="1">
      <c r="B274" s="16"/>
      <c r="C274" s="84" t="s">
        <v>401</v>
      </c>
      <c r="D274" s="84" t="s">
        <v>105</v>
      </c>
      <c r="E274" s="85" t="s">
        <v>402</v>
      </c>
      <c r="F274" s="122" t="s">
        <v>403</v>
      </c>
      <c r="G274" s="120"/>
      <c r="H274" s="120"/>
      <c r="I274" s="120"/>
      <c r="J274" s="86" t="s">
        <v>202</v>
      </c>
      <c r="K274" s="87">
        <v>5</v>
      </c>
      <c r="L274" s="119">
        <v>0</v>
      </c>
      <c r="M274" s="120"/>
      <c r="N274" s="121">
        <f>ROUND($L$274*$K$274,2)</f>
        <v>0</v>
      </c>
      <c r="O274" s="120"/>
      <c r="P274" s="120"/>
      <c r="Q274" s="120"/>
      <c r="R274" s="17"/>
      <c r="T274" s="88"/>
      <c r="U274" s="89" t="s">
        <v>27</v>
      </c>
      <c r="V274" s="90">
        <v>2.1800000000000002</v>
      </c>
      <c r="W274" s="90">
        <f>$V$274*$K$274</f>
        <v>10.9</v>
      </c>
      <c r="X274" s="90">
        <v>0</v>
      </c>
      <c r="Y274" s="90">
        <f>$X$274*$K$274</f>
        <v>0</v>
      </c>
      <c r="Z274" s="90">
        <v>0.72</v>
      </c>
      <c r="AA274" s="91">
        <f>$Z$274*$K$274</f>
        <v>3.5999999999999996</v>
      </c>
      <c r="AR274" s="5" t="s">
        <v>109</v>
      </c>
      <c r="AT274" s="5" t="s">
        <v>105</v>
      </c>
      <c r="AU274" s="5" t="s">
        <v>51</v>
      </c>
      <c r="AY274" s="5" t="s">
        <v>104</v>
      </c>
      <c r="BE274" s="48">
        <f>IF($U$274="základní",$N$274,0)</f>
        <v>0</v>
      </c>
      <c r="BF274" s="48">
        <f>IF($U$274="snížená",$N$274,0)</f>
        <v>0</v>
      </c>
      <c r="BG274" s="48">
        <f>IF($U$274="zákl. přenesená",$N$274,0)</f>
        <v>0</v>
      </c>
      <c r="BH274" s="48">
        <f>IF($U$274="sníž. přenesená",$N$274,0)</f>
        <v>0</v>
      </c>
      <c r="BI274" s="48">
        <f>IF($U$274="nulová",$N$274,0)</f>
        <v>0</v>
      </c>
      <c r="BJ274" s="5" t="s">
        <v>11</v>
      </c>
      <c r="BK274" s="48">
        <f>ROUND($L$274*$K$274,2)</f>
        <v>0</v>
      </c>
      <c r="BL274" s="5" t="s">
        <v>109</v>
      </c>
    </row>
    <row r="275" spans="2:64" s="5" customFormat="1" ht="39" customHeight="1">
      <c r="B275" s="16"/>
      <c r="C275" s="84" t="s">
        <v>404</v>
      </c>
      <c r="D275" s="84" t="s">
        <v>105</v>
      </c>
      <c r="E275" s="85" t="s">
        <v>405</v>
      </c>
      <c r="F275" s="122" t="s">
        <v>406</v>
      </c>
      <c r="G275" s="120"/>
      <c r="H275" s="120"/>
      <c r="I275" s="120"/>
      <c r="J275" s="86" t="s">
        <v>202</v>
      </c>
      <c r="K275" s="87">
        <v>2</v>
      </c>
      <c r="L275" s="119">
        <v>0</v>
      </c>
      <c r="M275" s="120"/>
      <c r="N275" s="121">
        <f>ROUND($L$275*$K$275,2)</f>
        <v>0</v>
      </c>
      <c r="O275" s="120"/>
      <c r="P275" s="120"/>
      <c r="Q275" s="120"/>
      <c r="R275" s="17"/>
      <c r="T275" s="88"/>
      <c r="U275" s="89" t="s">
        <v>27</v>
      </c>
      <c r="V275" s="90">
        <v>0.17399999999999999</v>
      </c>
      <c r="W275" s="90">
        <f>$V$275*$K$275</f>
        <v>0.34799999999999998</v>
      </c>
      <c r="X275" s="90">
        <v>0</v>
      </c>
      <c r="Y275" s="90">
        <f>$X$275*$K$275</f>
        <v>0</v>
      </c>
      <c r="Z275" s="90">
        <v>4.0000000000000001E-3</v>
      </c>
      <c r="AA275" s="91">
        <f>$Z$275*$K$275</f>
        <v>8.0000000000000002E-3</v>
      </c>
      <c r="AR275" s="5" t="s">
        <v>109</v>
      </c>
      <c r="AT275" s="5" t="s">
        <v>105</v>
      </c>
      <c r="AU275" s="5" t="s">
        <v>51</v>
      </c>
      <c r="AY275" s="5" t="s">
        <v>104</v>
      </c>
      <c r="BE275" s="48">
        <f>IF($U$275="základní",$N$275,0)</f>
        <v>0</v>
      </c>
      <c r="BF275" s="48">
        <f>IF($U$275="snížená",$N$275,0)</f>
        <v>0</v>
      </c>
      <c r="BG275" s="48">
        <f>IF($U$275="zákl. přenesená",$N$275,0)</f>
        <v>0</v>
      </c>
      <c r="BH275" s="48">
        <f>IF($U$275="sníž. přenesená",$N$275,0)</f>
        <v>0</v>
      </c>
      <c r="BI275" s="48">
        <f>IF($U$275="nulová",$N$275,0)</f>
        <v>0</v>
      </c>
      <c r="BJ275" s="5" t="s">
        <v>11</v>
      </c>
      <c r="BK275" s="48">
        <f>ROUND($L$275*$K$275,2)</f>
        <v>0</v>
      </c>
      <c r="BL275" s="5" t="s">
        <v>109</v>
      </c>
    </row>
    <row r="276" spans="2:64" s="5" customFormat="1" ht="51" customHeight="1">
      <c r="B276" s="16"/>
      <c r="C276" s="84" t="s">
        <v>407</v>
      </c>
      <c r="D276" s="84" t="s">
        <v>105</v>
      </c>
      <c r="E276" s="85" t="s">
        <v>408</v>
      </c>
      <c r="F276" s="122" t="s">
        <v>409</v>
      </c>
      <c r="G276" s="120"/>
      <c r="H276" s="120"/>
      <c r="I276" s="120"/>
      <c r="J276" s="86" t="s">
        <v>202</v>
      </c>
      <c r="K276" s="87">
        <v>5</v>
      </c>
      <c r="L276" s="119">
        <v>0</v>
      </c>
      <c r="M276" s="120"/>
      <c r="N276" s="121">
        <f>ROUND($L$276*$K$276,2)</f>
        <v>0</v>
      </c>
      <c r="O276" s="120"/>
      <c r="P276" s="120"/>
      <c r="Q276" s="120"/>
      <c r="R276" s="17"/>
      <c r="T276" s="88"/>
      <c r="U276" s="89" t="s">
        <v>27</v>
      </c>
      <c r="V276" s="90">
        <v>0</v>
      </c>
      <c r="W276" s="90">
        <f>$V$276*$K$276</f>
        <v>0</v>
      </c>
      <c r="X276" s="90">
        <v>0</v>
      </c>
      <c r="Y276" s="90">
        <f>$X$276*$K$276</f>
        <v>0</v>
      </c>
      <c r="Z276" s="90">
        <v>0</v>
      </c>
      <c r="AA276" s="91">
        <f>$Z$276*$K$276</f>
        <v>0</v>
      </c>
      <c r="AR276" s="5" t="s">
        <v>109</v>
      </c>
      <c r="AT276" s="5" t="s">
        <v>105</v>
      </c>
      <c r="AU276" s="5" t="s">
        <v>51</v>
      </c>
      <c r="AY276" s="5" t="s">
        <v>104</v>
      </c>
      <c r="BE276" s="48">
        <f>IF($U$276="základní",$N$276,0)</f>
        <v>0</v>
      </c>
      <c r="BF276" s="48">
        <f>IF($U$276="snížená",$N$276,0)</f>
        <v>0</v>
      </c>
      <c r="BG276" s="48">
        <f>IF($U$276="zákl. přenesená",$N$276,0)</f>
        <v>0</v>
      </c>
      <c r="BH276" s="48">
        <f>IF($U$276="sníž. přenesená",$N$276,0)</f>
        <v>0</v>
      </c>
      <c r="BI276" s="48">
        <f>IF($U$276="nulová",$N$276,0)</f>
        <v>0</v>
      </c>
      <c r="BJ276" s="5" t="s">
        <v>11</v>
      </c>
      <c r="BK276" s="48">
        <f>ROUND($L$276*$K$276,2)</f>
        <v>0</v>
      </c>
      <c r="BL276" s="5" t="s">
        <v>109</v>
      </c>
    </row>
    <row r="277" spans="2:64" s="5" customFormat="1" ht="15.75" customHeight="1">
      <c r="B277" s="16"/>
      <c r="C277" s="84" t="s">
        <v>410</v>
      </c>
      <c r="D277" s="84" t="s">
        <v>105</v>
      </c>
      <c r="E277" s="85" t="s">
        <v>411</v>
      </c>
      <c r="F277" s="122" t="s">
        <v>412</v>
      </c>
      <c r="G277" s="120"/>
      <c r="H277" s="120"/>
      <c r="I277" s="120"/>
      <c r="J277" s="86" t="s">
        <v>145</v>
      </c>
      <c r="K277" s="87">
        <v>22.1</v>
      </c>
      <c r="L277" s="119">
        <v>0</v>
      </c>
      <c r="M277" s="120"/>
      <c r="N277" s="121">
        <f>ROUND($L$277*$K$277,2)</f>
        <v>0</v>
      </c>
      <c r="O277" s="120"/>
      <c r="P277" s="120"/>
      <c r="Q277" s="120"/>
      <c r="R277" s="17"/>
      <c r="T277" s="88"/>
      <c r="U277" s="89" t="s">
        <v>27</v>
      </c>
      <c r="V277" s="90">
        <v>2.3639999999999999</v>
      </c>
      <c r="W277" s="90">
        <f>$V$277*$K$277</f>
        <v>52.244399999999999</v>
      </c>
      <c r="X277" s="90">
        <v>0</v>
      </c>
      <c r="Y277" s="90">
        <f>$X$277*$K$277</f>
        <v>0</v>
      </c>
      <c r="Z277" s="90">
        <v>0.753</v>
      </c>
      <c r="AA277" s="91">
        <f>$Z$277*$K$277</f>
        <v>16.641300000000001</v>
      </c>
      <c r="AR277" s="5" t="s">
        <v>109</v>
      </c>
      <c r="AT277" s="5" t="s">
        <v>105</v>
      </c>
      <c r="AU277" s="5" t="s">
        <v>51</v>
      </c>
      <c r="AY277" s="5" t="s">
        <v>104</v>
      </c>
      <c r="BE277" s="48">
        <f>IF($U$277="základní",$N$277,0)</f>
        <v>0</v>
      </c>
      <c r="BF277" s="48">
        <f>IF($U$277="snížená",$N$277,0)</f>
        <v>0</v>
      </c>
      <c r="BG277" s="48">
        <f>IF($U$277="zákl. přenesená",$N$277,0)</f>
        <v>0</v>
      </c>
      <c r="BH277" s="48">
        <f>IF($U$277="sníž. přenesená",$N$277,0)</f>
        <v>0</v>
      </c>
      <c r="BI277" s="48">
        <f>IF($U$277="nulová",$N$277,0)</f>
        <v>0</v>
      </c>
      <c r="BJ277" s="5" t="s">
        <v>11</v>
      </c>
      <c r="BK277" s="48">
        <f>ROUND($L$277*$K$277,2)</f>
        <v>0</v>
      </c>
      <c r="BL277" s="5" t="s">
        <v>109</v>
      </c>
    </row>
    <row r="278" spans="2:64" s="5" customFormat="1" ht="27" customHeight="1">
      <c r="B278" s="16"/>
      <c r="C278" s="84" t="s">
        <v>413</v>
      </c>
      <c r="D278" s="84" t="s">
        <v>105</v>
      </c>
      <c r="E278" s="85" t="s">
        <v>414</v>
      </c>
      <c r="F278" s="122" t="s">
        <v>415</v>
      </c>
      <c r="G278" s="120"/>
      <c r="H278" s="120"/>
      <c r="I278" s="120"/>
      <c r="J278" s="86" t="s">
        <v>163</v>
      </c>
      <c r="K278" s="87">
        <v>5.5419999999999998</v>
      </c>
      <c r="L278" s="119">
        <v>0</v>
      </c>
      <c r="M278" s="120"/>
      <c r="N278" s="121">
        <f>ROUND($L$278*$K$278,2)</f>
        <v>0</v>
      </c>
      <c r="O278" s="120"/>
      <c r="P278" s="120"/>
      <c r="Q278" s="120"/>
      <c r="R278" s="17"/>
      <c r="T278" s="88"/>
      <c r="U278" s="89" t="s">
        <v>27</v>
      </c>
      <c r="V278" s="90">
        <v>3.9380000000000002</v>
      </c>
      <c r="W278" s="90">
        <f>$V$278*$K$278</f>
        <v>21.824396</v>
      </c>
      <c r="X278" s="90">
        <v>0</v>
      </c>
      <c r="Y278" s="90">
        <f>$X$278*$K$278</f>
        <v>0</v>
      </c>
      <c r="Z278" s="90">
        <v>2.004</v>
      </c>
      <c r="AA278" s="91">
        <f>$Z$278*$K$278</f>
        <v>11.106168</v>
      </c>
      <c r="AR278" s="5" t="s">
        <v>109</v>
      </c>
      <c r="AT278" s="5" t="s">
        <v>105</v>
      </c>
      <c r="AU278" s="5" t="s">
        <v>51</v>
      </c>
      <c r="AY278" s="5" t="s">
        <v>104</v>
      </c>
      <c r="BE278" s="48">
        <f>IF($U$278="základní",$N$278,0)</f>
        <v>0</v>
      </c>
      <c r="BF278" s="48">
        <f>IF($U$278="snížená",$N$278,0)</f>
        <v>0</v>
      </c>
      <c r="BG278" s="48">
        <f>IF($U$278="zákl. přenesená",$N$278,0)</f>
        <v>0</v>
      </c>
      <c r="BH278" s="48">
        <f>IF($U$278="sníž. přenesená",$N$278,0)</f>
        <v>0</v>
      </c>
      <c r="BI278" s="48">
        <f>IF($U$278="nulová",$N$278,0)</f>
        <v>0</v>
      </c>
      <c r="BJ278" s="5" t="s">
        <v>11</v>
      </c>
      <c r="BK278" s="48">
        <f>ROUND($L$278*$K$278,2)</f>
        <v>0</v>
      </c>
      <c r="BL278" s="5" t="s">
        <v>109</v>
      </c>
    </row>
    <row r="279" spans="2:64" s="5" customFormat="1" ht="27" customHeight="1">
      <c r="B279" s="16"/>
      <c r="C279" s="84" t="s">
        <v>416</v>
      </c>
      <c r="D279" s="84" t="s">
        <v>105</v>
      </c>
      <c r="E279" s="85" t="s">
        <v>417</v>
      </c>
      <c r="F279" s="122" t="s">
        <v>418</v>
      </c>
      <c r="G279" s="120"/>
      <c r="H279" s="120"/>
      <c r="I279" s="120"/>
      <c r="J279" s="86" t="s">
        <v>163</v>
      </c>
      <c r="K279" s="87">
        <v>2.774</v>
      </c>
      <c r="L279" s="119">
        <v>0</v>
      </c>
      <c r="M279" s="120"/>
      <c r="N279" s="121">
        <f>ROUND($L$279*$K$279,2)</f>
        <v>0</v>
      </c>
      <c r="O279" s="120"/>
      <c r="P279" s="120"/>
      <c r="Q279" s="120"/>
      <c r="R279" s="17"/>
      <c r="T279" s="88"/>
      <c r="U279" s="89" t="s">
        <v>27</v>
      </c>
      <c r="V279" s="90">
        <v>18.359000000000002</v>
      </c>
      <c r="W279" s="90">
        <f>$V$279*$K$279</f>
        <v>50.927866000000009</v>
      </c>
      <c r="X279" s="90">
        <v>1E-4</v>
      </c>
      <c r="Y279" s="90">
        <f>$X$279*$K$279</f>
        <v>2.7740000000000002E-4</v>
      </c>
      <c r="Z279" s="90">
        <v>2.41</v>
      </c>
      <c r="AA279" s="91">
        <f>$Z$279*$K$279</f>
        <v>6.6853400000000001</v>
      </c>
      <c r="AR279" s="5" t="s">
        <v>109</v>
      </c>
      <c r="AT279" s="5" t="s">
        <v>105</v>
      </c>
      <c r="AU279" s="5" t="s">
        <v>51</v>
      </c>
      <c r="AY279" s="5" t="s">
        <v>104</v>
      </c>
      <c r="BE279" s="48">
        <f>IF($U$279="základní",$N$279,0)</f>
        <v>0</v>
      </c>
      <c r="BF279" s="48">
        <f>IF($U$279="snížená",$N$279,0)</f>
        <v>0</v>
      </c>
      <c r="BG279" s="48">
        <f>IF($U$279="zákl. přenesená",$N$279,0)</f>
        <v>0</v>
      </c>
      <c r="BH279" s="48">
        <f>IF($U$279="sníž. přenesená",$N$279,0)</f>
        <v>0</v>
      </c>
      <c r="BI279" s="48">
        <f>IF($U$279="nulová",$N$279,0)</f>
        <v>0</v>
      </c>
      <c r="BJ279" s="5" t="s">
        <v>11</v>
      </c>
      <c r="BK279" s="48">
        <f>ROUND($L$279*$K$279,2)</f>
        <v>0</v>
      </c>
      <c r="BL279" s="5" t="s">
        <v>109</v>
      </c>
    </row>
    <row r="280" spans="2:64" s="74" customFormat="1" ht="30.75" customHeight="1">
      <c r="B280" s="75"/>
      <c r="D280" s="83" t="s">
        <v>69</v>
      </c>
      <c r="N280" s="111">
        <f>$BK$280</f>
        <v>0</v>
      </c>
      <c r="O280" s="112"/>
      <c r="P280" s="112"/>
      <c r="Q280" s="112"/>
      <c r="R280" s="78"/>
      <c r="T280" s="79"/>
      <c r="W280" s="80">
        <f>SUM($W$281:$W$302)</f>
        <v>440.10842600000007</v>
      </c>
      <c r="Y280" s="80">
        <f>SUM($Y$281:$Y$302)</f>
        <v>0</v>
      </c>
      <c r="AA280" s="81">
        <f>SUM($AA$281:$AA$302)</f>
        <v>0</v>
      </c>
      <c r="AR280" s="77" t="s">
        <v>11</v>
      </c>
      <c r="AT280" s="77" t="s">
        <v>43</v>
      </c>
      <c r="AU280" s="77" t="s">
        <v>11</v>
      </c>
      <c r="AY280" s="77" t="s">
        <v>104</v>
      </c>
      <c r="BK280" s="82">
        <f>SUM($BK$281:$BK$302)</f>
        <v>0</v>
      </c>
    </row>
    <row r="281" spans="2:64" s="5" customFormat="1" ht="15.75" customHeight="1">
      <c r="B281" s="16"/>
      <c r="C281" s="84" t="s">
        <v>419</v>
      </c>
      <c r="D281" s="84" t="s">
        <v>105</v>
      </c>
      <c r="E281" s="85" t="s">
        <v>420</v>
      </c>
      <c r="F281" s="122" t="s">
        <v>421</v>
      </c>
      <c r="G281" s="120"/>
      <c r="H281" s="120"/>
      <c r="I281" s="120"/>
      <c r="J281" s="86" t="s">
        <v>185</v>
      </c>
      <c r="K281" s="87">
        <v>550.44100000000003</v>
      </c>
      <c r="L281" s="119">
        <v>0</v>
      </c>
      <c r="M281" s="120"/>
      <c r="N281" s="121">
        <f>ROUND($L$281*$K$281,2)</f>
        <v>0</v>
      </c>
      <c r="O281" s="120"/>
      <c r="P281" s="120"/>
      <c r="Q281" s="120"/>
      <c r="R281" s="17"/>
      <c r="T281" s="88"/>
      <c r="U281" s="89" t="s">
        <v>27</v>
      </c>
      <c r="V281" s="90">
        <v>0.13600000000000001</v>
      </c>
      <c r="W281" s="90">
        <f>$V$281*$K$281</f>
        <v>74.859976000000003</v>
      </c>
      <c r="X281" s="90">
        <v>0</v>
      </c>
      <c r="Y281" s="90">
        <f>$X$281*$K$281</f>
        <v>0</v>
      </c>
      <c r="Z281" s="90">
        <v>0</v>
      </c>
      <c r="AA281" s="91">
        <f>$Z$281*$K$281</f>
        <v>0</v>
      </c>
      <c r="AR281" s="5" t="s">
        <v>109</v>
      </c>
      <c r="AT281" s="5" t="s">
        <v>105</v>
      </c>
      <c r="AU281" s="5" t="s">
        <v>51</v>
      </c>
      <c r="AY281" s="5" t="s">
        <v>104</v>
      </c>
      <c r="BE281" s="48">
        <f>IF($U$281="základní",$N$281,0)</f>
        <v>0</v>
      </c>
      <c r="BF281" s="48">
        <f>IF($U$281="snížená",$N$281,0)</f>
        <v>0</v>
      </c>
      <c r="BG281" s="48">
        <f>IF($U$281="zákl. přenesená",$N$281,0)</f>
        <v>0</v>
      </c>
      <c r="BH281" s="48">
        <f>IF($U$281="sníž. přenesená",$N$281,0)</f>
        <v>0</v>
      </c>
      <c r="BI281" s="48">
        <f>IF($U$281="nulová",$N$281,0)</f>
        <v>0</v>
      </c>
      <c r="BJ281" s="5" t="s">
        <v>11</v>
      </c>
      <c r="BK281" s="48">
        <f>ROUND($L$281*$K$281,2)</f>
        <v>0</v>
      </c>
      <c r="BL281" s="5" t="s">
        <v>109</v>
      </c>
    </row>
    <row r="282" spans="2:64" s="5" customFormat="1" ht="27" customHeight="1">
      <c r="B282" s="92"/>
      <c r="E282" s="93"/>
      <c r="F282" s="125" t="s">
        <v>422</v>
      </c>
      <c r="G282" s="126"/>
      <c r="H282" s="126"/>
      <c r="I282" s="126"/>
      <c r="K282" s="94">
        <v>550.44100000000003</v>
      </c>
      <c r="R282" s="95"/>
      <c r="T282" s="96"/>
      <c r="AA282" s="97"/>
      <c r="AT282" s="93" t="s">
        <v>111</v>
      </c>
      <c r="AU282" s="93" t="s">
        <v>51</v>
      </c>
      <c r="AV282" s="93" t="s">
        <v>51</v>
      </c>
      <c r="AW282" s="93" t="s">
        <v>60</v>
      </c>
      <c r="AX282" s="93" t="s">
        <v>11</v>
      </c>
      <c r="AY282" s="93" t="s">
        <v>104</v>
      </c>
    </row>
    <row r="283" spans="2:64" s="5" customFormat="1" ht="27" customHeight="1">
      <c r="B283" s="16"/>
      <c r="C283" s="84" t="s">
        <v>423</v>
      </c>
      <c r="D283" s="84" t="s">
        <v>105</v>
      </c>
      <c r="E283" s="85" t="s">
        <v>424</v>
      </c>
      <c r="F283" s="122" t="s">
        <v>425</v>
      </c>
      <c r="G283" s="120"/>
      <c r="H283" s="120"/>
      <c r="I283" s="120"/>
      <c r="J283" s="86" t="s">
        <v>185</v>
      </c>
      <c r="K283" s="87">
        <v>82.144999999999996</v>
      </c>
      <c r="L283" s="119">
        <v>0</v>
      </c>
      <c r="M283" s="120"/>
      <c r="N283" s="121">
        <f>ROUND($L$283*$K$283,2)</f>
        <v>0</v>
      </c>
      <c r="O283" s="120"/>
      <c r="P283" s="120"/>
      <c r="Q283" s="120"/>
      <c r="R283" s="17"/>
      <c r="T283" s="88"/>
      <c r="U283" s="89" t="s">
        <v>27</v>
      </c>
      <c r="V283" s="90">
        <v>9.0999999999999998E-2</v>
      </c>
      <c r="W283" s="90">
        <f>$V$283*$K$283</f>
        <v>7.4751949999999994</v>
      </c>
      <c r="X283" s="90">
        <v>0</v>
      </c>
      <c r="Y283" s="90">
        <f>$X$283*$K$283</f>
        <v>0</v>
      </c>
      <c r="Z283" s="90">
        <v>0</v>
      </c>
      <c r="AA283" s="91">
        <f>$Z$283*$K$283</f>
        <v>0</v>
      </c>
      <c r="AR283" s="5" t="s">
        <v>109</v>
      </c>
      <c r="AT283" s="5" t="s">
        <v>105</v>
      </c>
      <c r="AU283" s="5" t="s">
        <v>51</v>
      </c>
      <c r="AY283" s="5" t="s">
        <v>104</v>
      </c>
      <c r="BE283" s="48">
        <f>IF($U$283="základní",$N$283,0)</f>
        <v>0</v>
      </c>
      <c r="BF283" s="48">
        <f>IF($U$283="snížená",$N$283,0)</f>
        <v>0</v>
      </c>
      <c r="BG283" s="48">
        <f>IF($U$283="zákl. přenesená",$N$283,0)</f>
        <v>0</v>
      </c>
      <c r="BH283" s="48">
        <f>IF($U$283="sníž. přenesená",$N$283,0)</f>
        <v>0</v>
      </c>
      <c r="BI283" s="48">
        <f>IF($U$283="nulová",$N$283,0)</f>
        <v>0</v>
      </c>
      <c r="BJ283" s="5" t="s">
        <v>11</v>
      </c>
      <c r="BK283" s="48">
        <f>ROUND($L$283*$K$283,2)</f>
        <v>0</v>
      </c>
      <c r="BL283" s="5" t="s">
        <v>109</v>
      </c>
    </row>
    <row r="284" spans="2:64" s="5" customFormat="1" ht="15.75" customHeight="1">
      <c r="B284" s="92"/>
      <c r="E284" s="93"/>
      <c r="F284" s="125" t="s">
        <v>426</v>
      </c>
      <c r="G284" s="126"/>
      <c r="H284" s="126"/>
      <c r="I284" s="126"/>
      <c r="K284" s="94">
        <v>82.144999999999996</v>
      </c>
      <c r="R284" s="95"/>
      <c r="T284" s="96"/>
      <c r="AA284" s="97"/>
      <c r="AT284" s="93" t="s">
        <v>111</v>
      </c>
      <c r="AU284" s="93" t="s">
        <v>51</v>
      </c>
      <c r="AV284" s="93" t="s">
        <v>51</v>
      </c>
      <c r="AW284" s="93" t="s">
        <v>60</v>
      </c>
      <c r="AX284" s="93" t="s">
        <v>11</v>
      </c>
      <c r="AY284" s="93" t="s">
        <v>104</v>
      </c>
    </row>
    <row r="285" spans="2:64" s="5" customFormat="1" ht="27" customHeight="1">
      <c r="B285" s="16"/>
      <c r="C285" s="84" t="s">
        <v>427</v>
      </c>
      <c r="D285" s="84" t="s">
        <v>105</v>
      </c>
      <c r="E285" s="85" t="s">
        <v>428</v>
      </c>
      <c r="F285" s="122" t="s">
        <v>429</v>
      </c>
      <c r="G285" s="120"/>
      <c r="H285" s="120"/>
      <c r="I285" s="120"/>
      <c r="J285" s="86" t="s">
        <v>185</v>
      </c>
      <c r="K285" s="87">
        <v>492.87</v>
      </c>
      <c r="L285" s="119">
        <v>0</v>
      </c>
      <c r="M285" s="120"/>
      <c r="N285" s="121">
        <f>ROUND($L$285*$K$285,2)</f>
        <v>0</v>
      </c>
      <c r="O285" s="120"/>
      <c r="P285" s="120"/>
      <c r="Q285" s="120"/>
      <c r="R285" s="17"/>
      <c r="T285" s="88"/>
      <c r="U285" s="89" t="s">
        <v>27</v>
      </c>
      <c r="V285" s="90">
        <v>3.0000000000000001E-3</v>
      </c>
      <c r="W285" s="90">
        <f>$V$285*$K$285</f>
        <v>1.47861</v>
      </c>
      <c r="X285" s="90">
        <v>0</v>
      </c>
      <c r="Y285" s="90">
        <f>$X$285*$K$285</f>
        <v>0</v>
      </c>
      <c r="Z285" s="90">
        <v>0</v>
      </c>
      <c r="AA285" s="91">
        <f>$Z$285*$K$285</f>
        <v>0</v>
      </c>
      <c r="AR285" s="5" t="s">
        <v>109</v>
      </c>
      <c r="AT285" s="5" t="s">
        <v>105</v>
      </c>
      <c r="AU285" s="5" t="s">
        <v>51</v>
      </c>
      <c r="AY285" s="5" t="s">
        <v>104</v>
      </c>
      <c r="BE285" s="48">
        <f>IF($U$285="základní",$N$285,0)</f>
        <v>0</v>
      </c>
      <c r="BF285" s="48">
        <f>IF($U$285="snížená",$N$285,0)</f>
        <v>0</v>
      </c>
      <c r="BG285" s="48">
        <f>IF($U$285="zákl. přenesená",$N$285,0)</f>
        <v>0</v>
      </c>
      <c r="BH285" s="48">
        <f>IF($U$285="sníž. přenesená",$N$285,0)</f>
        <v>0</v>
      </c>
      <c r="BI285" s="48">
        <f>IF($U$285="nulová",$N$285,0)</f>
        <v>0</v>
      </c>
      <c r="BJ285" s="5" t="s">
        <v>11</v>
      </c>
      <c r="BK285" s="48">
        <f>ROUND($L$285*$K$285,2)</f>
        <v>0</v>
      </c>
      <c r="BL285" s="5" t="s">
        <v>109</v>
      </c>
    </row>
    <row r="286" spans="2:64" s="5" customFormat="1" ht="15.75" customHeight="1">
      <c r="B286" s="92"/>
      <c r="E286" s="93"/>
      <c r="F286" s="125" t="s">
        <v>430</v>
      </c>
      <c r="G286" s="126"/>
      <c r="H286" s="126"/>
      <c r="I286" s="126"/>
      <c r="K286" s="94">
        <v>492.87</v>
      </c>
      <c r="R286" s="95"/>
      <c r="T286" s="96"/>
      <c r="AA286" s="97"/>
      <c r="AT286" s="93" t="s">
        <v>111</v>
      </c>
      <c r="AU286" s="93" t="s">
        <v>51</v>
      </c>
      <c r="AV286" s="93" t="s">
        <v>51</v>
      </c>
      <c r="AW286" s="93" t="s">
        <v>60</v>
      </c>
      <c r="AX286" s="93" t="s">
        <v>11</v>
      </c>
      <c r="AY286" s="93" t="s">
        <v>104</v>
      </c>
    </row>
    <row r="287" spans="2:64" s="5" customFormat="1" ht="39" customHeight="1">
      <c r="B287" s="16"/>
      <c r="C287" s="84" t="s">
        <v>431</v>
      </c>
      <c r="D287" s="84" t="s">
        <v>105</v>
      </c>
      <c r="E287" s="85" t="s">
        <v>432</v>
      </c>
      <c r="F287" s="122" t="s">
        <v>433</v>
      </c>
      <c r="G287" s="120"/>
      <c r="H287" s="120"/>
      <c r="I287" s="120"/>
      <c r="J287" s="86" t="s">
        <v>185</v>
      </c>
      <c r="K287" s="87">
        <v>34.832999999999998</v>
      </c>
      <c r="L287" s="119">
        <v>0</v>
      </c>
      <c r="M287" s="120"/>
      <c r="N287" s="121">
        <f>ROUND($L$287*$K$287,2)</f>
        <v>0</v>
      </c>
      <c r="O287" s="120"/>
      <c r="P287" s="120"/>
      <c r="Q287" s="120"/>
      <c r="R287" s="17"/>
      <c r="T287" s="88"/>
      <c r="U287" s="89" t="s">
        <v>27</v>
      </c>
      <c r="V287" s="90">
        <v>1.569</v>
      </c>
      <c r="W287" s="90">
        <f>$V$287*$K$287</f>
        <v>54.652976999999993</v>
      </c>
      <c r="X287" s="90">
        <v>0</v>
      </c>
      <c r="Y287" s="90">
        <f>$X$287*$K$287</f>
        <v>0</v>
      </c>
      <c r="Z287" s="90">
        <v>0</v>
      </c>
      <c r="AA287" s="91">
        <f>$Z$287*$K$287</f>
        <v>0</v>
      </c>
      <c r="AR287" s="5" t="s">
        <v>109</v>
      </c>
      <c r="AT287" s="5" t="s">
        <v>105</v>
      </c>
      <c r="AU287" s="5" t="s">
        <v>51</v>
      </c>
      <c r="AY287" s="5" t="s">
        <v>104</v>
      </c>
      <c r="BE287" s="48">
        <f>IF($U$287="základní",$N$287,0)</f>
        <v>0</v>
      </c>
      <c r="BF287" s="48">
        <f>IF($U$287="snížená",$N$287,0)</f>
        <v>0</v>
      </c>
      <c r="BG287" s="48">
        <f>IF($U$287="zákl. přenesená",$N$287,0)</f>
        <v>0</v>
      </c>
      <c r="BH287" s="48">
        <f>IF($U$287="sníž. přenesená",$N$287,0)</f>
        <v>0</v>
      </c>
      <c r="BI287" s="48">
        <f>IF($U$287="nulová",$N$287,0)</f>
        <v>0</v>
      </c>
      <c r="BJ287" s="5" t="s">
        <v>11</v>
      </c>
      <c r="BK287" s="48">
        <f>ROUND($L$287*$K$287,2)</f>
        <v>0</v>
      </c>
      <c r="BL287" s="5" t="s">
        <v>109</v>
      </c>
    </row>
    <row r="288" spans="2:64" s="5" customFormat="1" ht="15.75" customHeight="1">
      <c r="B288" s="92"/>
      <c r="E288" s="93"/>
      <c r="F288" s="125" t="s">
        <v>434</v>
      </c>
      <c r="G288" s="126"/>
      <c r="H288" s="126"/>
      <c r="I288" s="126"/>
      <c r="K288" s="94">
        <v>34.832999999999998</v>
      </c>
      <c r="R288" s="95"/>
      <c r="T288" s="96"/>
      <c r="AA288" s="97"/>
      <c r="AT288" s="93" t="s">
        <v>111</v>
      </c>
      <c r="AU288" s="93" t="s">
        <v>51</v>
      </c>
      <c r="AV288" s="93" t="s">
        <v>51</v>
      </c>
      <c r="AW288" s="93" t="s">
        <v>60</v>
      </c>
      <c r="AX288" s="93" t="s">
        <v>11</v>
      </c>
      <c r="AY288" s="93" t="s">
        <v>104</v>
      </c>
    </row>
    <row r="289" spans="2:64" s="5" customFormat="1" ht="27" customHeight="1">
      <c r="B289" s="16"/>
      <c r="C289" s="84" t="s">
        <v>435</v>
      </c>
      <c r="D289" s="84" t="s">
        <v>105</v>
      </c>
      <c r="E289" s="85" t="s">
        <v>436</v>
      </c>
      <c r="F289" s="122" t="s">
        <v>437</v>
      </c>
      <c r="G289" s="120"/>
      <c r="H289" s="120"/>
      <c r="I289" s="120"/>
      <c r="J289" s="86" t="s">
        <v>185</v>
      </c>
      <c r="K289" s="87">
        <v>268.584</v>
      </c>
      <c r="L289" s="119">
        <v>0</v>
      </c>
      <c r="M289" s="120"/>
      <c r="N289" s="121">
        <f>ROUND($L$289*$K$289,2)</f>
        <v>0</v>
      </c>
      <c r="O289" s="120"/>
      <c r="P289" s="120"/>
      <c r="Q289" s="120"/>
      <c r="R289" s="17"/>
      <c r="T289" s="88"/>
      <c r="U289" s="89" t="s">
        <v>27</v>
      </c>
      <c r="V289" s="90">
        <v>0</v>
      </c>
      <c r="W289" s="90">
        <f>$V$289*$K$289</f>
        <v>0</v>
      </c>
      <c r="X289" s="90">
        <v>0</v>
      </c>
      <c r="Y289" s="90">
        <f>$X$289*$K$289</f>
        <v>0</v>
      </c>
      <c r="Z289" s="90">
        <v>0</v>
      </c>
      <c r="AA289" s="91">
        <f>$Z$289*$K$289</f>
        <v>0</v>
      </c>
      <c r="AR289" s="5" t="s">
        <v>109</v>
      </c>
      <c r="AT289" s="5" t="s">
        <v>105</v>
      </c>
      <c r="AU289" s="5" t="s">
        <v>51</v>
      </c>
      <c r="AY289" s="5" t="s">
        <v>104</v>
      </c>
      <c r="BE289" s="48">
        <f>IF($U$289="základní",$N$289,0)</f>
        <v>0</v>
      </c>
      <c r="BF289" s="48">
        <f>IF($U$289="snížená",$N$289,0)</f>
        <v>0</v>
      </c>
      <c r="BG289" s="48">
        <f>IF($U$289="zákl. přenesená",$N$289,0)</f>
        <v>0</v>
      </c>
      <c r="BH289" s="48">
        <f>IF($U$289="sníž. přenesená",$N$289,0)</f>
        <v>0</v>
      </c>
      <c r="BI289" s="48">
        <f>IF($U$289="nulová",$N$289,0)</f>
        <v>0</v>
      </c>
      <c r="BJ289" s="5" t="s">
        <v>11</v>
      </c>
      <c r="BK289" s="48">
        <f>ROUND($L$289*$K$289,2)</f>
        <v>0</v>
      </c>
      <c r="BL289" s="5" t="s">
        <v>109</v>
      </c>
    </row>
    <row r="290" spans="2:64" s="5" customFormat="1" ht="15.75" customHeight="1">
      <c r="B290" s="92"/>
      <c r="E290" s="93"/>
      <c r="F290" s="125" t="s">
        <v>438</v>
      </c>
      <c r="G290" s="126"/>
      <c r="H290" s="126"/>
      <c r="I290" s="126"/>
      <c r="K290" s="94">
        <v>268.584</v>
      </c>
      <c r="R290" s="95"/>
      <c r="T290" s="96"/>
      <c r="AA290" s="97"/>
      <c r="AT290" s="93" t="s">
        <v>111</v>
      </c>
      <c r="AU290" s="93" t="s">
        <v>51</v>
      </c>
      <c r="AV290" s="93" t="s">
        <v>51</v>
      </c>
      <c r="AW290" s="93" t="s">
        <v>60</v>
      </c>
      <c r="AX290" s="93" t="s">
        <v>44</v>
      </c>
      <c r="AY290" s="93" t="s">
        <v>104</v>
      </c>
    </row>
    <row r="291" spans="2:64" s="5" customFormat="1" ht="27" customHeight="1">
      <c r="B291" s="16"/>
      <c r="C291" s="84" t="s">
        <v>439</v>
      </c>
      <c r="D291" s="84" t="s">
        <v>105</v>
      </c>
      <c r="E291" s="85" t="s">
        <v>440</v>
      </c>
      <c r="F291" s="122" t="s">
        <v>441</v>
      </c>
      <c r="G291" s="120"/>
      <c r="H291" s="120"/>
      <c r="I291" s="120"/>
      <c r="J291" s="86" t="s">
        <v>185</v>
      </c>
      <c r="K291" s="87">
        <v>60.613</v>
      </c>
      <c r="L291" s="119">
        <v>0</v>
      </c>
      <c r="M291" s="120"/>
      <c r="N291" s="121">
        <f>ROUND($L$291*$K$291,2)</f>
        <v>0</v>
      </c>
      <c r="O291" s="120"/>
      <c r="P291" s="120"/>
      <c r="Q291" s="120"/>
      <c r="R291" s="17"/>
      <c r="T291" s="88"/>
      <c r="U291" s="89" t="s">
        <v>27</v>
      </c>
      <c r="V291" s="90">
        <v>0</v>
      </c>
      <c r="W291" s="90">
        <f>$V$291*$K$291</f>
        <v>0</v>
      </c>
      <c r="X291" s="90">
        <v>0</v>
      </c>
      <c r="Y291" s="90">
        <f>$X$291*$K$291</f>
        <v>0</v>
      </c>
      <c r="Z291" s="90">
        <v>0</v>
      </c>
      <c r="AA291" s="91">
        <f>$Z$291*$K$291</f>
        <v>0</v>
      </c>
      <c r="AR291" s="5" t="s">
        <v>109</v>
      </c>
      <c r="AT291" s="5" t="s">
        <v>105</v>
      </c>
      <c r="AU291" s="5" t="s">
        <v>51</v>
      </c>
      <c r="AY291" s="5" t="s">
        <v>104</v>
      </c>
      <c r="BE291" s="48">
        <f>IF($U$291="základní",$N$291,0)</f>
        <v>0</v>
      </c>
      <c r="BF291" s="48">
        <f>IF($U$291="snížená",$N$291,0)</f>
        <v>0</v>
      </c>
      <c r="BG291" s="48">
        <f>IF($U$291="zákl. přenesená",$N$291,0)</f>
        <v>0</v>
      </c>
      <c r="BH291" s="48">
        <f>IF($U$291="sníž. přenesená",$N$291,0)</f>
        <v>0</v>
      </c>
      <c r="BI291" s="48">
        <f>IF($U$291="nulová",$N$291,0)</f>
        <v>0</v>
      </c>
      <c r="BJ291" s="5" t="s">
        <v>11</v>
      </c>
      <c r="BK291" s="48">
        <f>ROUND($L$291*$K$291,2)</f>
        <v>0</v>
      </c>
      <c r="BL291" s="5" t="s">
        <v>109</v>
      </c>
    </row>
    <row r="292" spans="2:64" s="5" customFormat="1" ht="15.75" customHeight="1">
      <c r="B292" s="92"/>
      <c r="E292" s="93"/>
      <c r="F292" s="125" t="s">
        <v>442</v>
      </c>
      <c r="G292" s="126"/>
      <c r="H292" s="126"/>
      <c r="I292" s="126"/>
      <c r="K292" s="94">
        <v>60.613</v>
      </c>
      <c r="R292" s="95"/>
      <c r="T292" s="96"/>
      <c r="AA292" s="97"/>
      <c r="AT292" s="93" t="s">
        <v>111</v>
      </c>
      <c r="AU292" s="93" t="s">
        <v>51</v>
      </c>
      <c r="AV292" s="93" t="s">
        <v>51</v>
      </c>
      <c r="AW292" s="93" t="s">
        <v>60</v>
      </c>
      <c r="AX292" s="93" t="s">
        <v>11</v>
      </c>
      <c r="AY292" s="93" t="s">
        <v>104</v>
      </c>
    </row>
    <row r="293" spans="2:64" s="5" customFormat="1" ht="27" customHeight="1">
      <c r="B293" s="16"/>
      <c r="C293" s="84" t="s">
        <v>443</v>
      </c>
      <c r="D293" s="84" t="s">
        <v>105</v>
      </c>
      <c r="E293" s="85" t="s">
        <v>444</v>
      </c>
      <c r="F293" s="122" t="s">
        <v>445</v>
      </c>
      <c r="G293" s="120"/>
      <c r="H293" s="120"/>
      <c r="I293" s="120"/>
      <c r="J293" s="86" t="s">
        <v>185</v>
      </c>
      <c r="K293" s="87">
        <v>11.106</v>
      </c>
      <c r="L293" s="119">
        <v>0</v>
      </c>
      <c r="M293" s="120"/>
      <c r="N293" s="121">
        <f>ROUND($L$293*$K$293,2)</f>
        <v>0</v>
      </c>
      <c r="O293" s="120"/>
      <c r="P293" s="120"/>
      <c r="Q293" s="120"/>
      <c r="R293" s="17"/>
      <c r="T293" s="88"/>
      <c r="U293" s="89" t="s">
        <v>27</v>
      </c>
      <c r="V293" s="90">
        <v>0</v>
      </c>
      <c r="W293" s="90">
        <f>$V$293*$K$293</f>
        <v>0</v>
      </c>
      <c r="X293" s="90">
        <v>0</v>
      </c>
      <c r="Y293" s="90">
        <f>$X$293*$K$293</f>
        <v>0</v>
      </c>
      <c r="Z293" s="90">
        <v>0</v>
      </c>
      <c r="AA293" s="91">
        <f>$Z$293*$K$293</f>
        <v>0</v>
      </c>
      <c r="AR293" s="5" t="s">
        <v>109</v>
      </c>
      <c r="AT293" s="5" t="s">
        <v>105</v>
      </c>
      <c r="AU293" s="5" t="s">
        <v>51</v>
      </c>
      <c r="AY293" s="5" t="s">
        <v>104</v>
      </c>
      <c r="BE293" s="48">
        <f>IF($U$293="základní",$N$293,0)</f>
        <v>0</v>
      </c>
      <c r="BF293" s="48">
        <f>IF($U$293="snížená",$N$293,0)</f>
        <v>0</v>
      </c>
      <c r="BG293" s="48">
        <f>IF($U$293="zákl. přenesená",$N$293,0)</f>
        <v>0</v>
      </c>
      <c r="BH293" s="48">
        <f>IF($U$293="sníž. přenesená",$N$293,0)</f>
        <v>0</v>
      </c>
      <c r="BI293" s="48">
        <f>IF($U$293="nulová",$N$293,0)</f>
        <v>0</v>
      </c>
      <c r="BJ293" s="5" t="s">
        <v>11</v>
      </c>
      <c r="BK293" s="48">
        <f>ROUND($L$293*$K$293,2)</f>
        <v>0</v>
      </c>
      <c r="BL293" s="5" t="s">
        <v>109</v>
      </c>
    </row>
    <row r="294" spans="2:64" s="5" customFormat="1" ht="15.75" customHeight="1">
      <c r="B294" s="92"/>
      <c r="E294" s="93"/>
      <c r="F294" s="125" t="s">
        <v>446</v>
      </c>
      <c r="G294" s="126"/>
      <c r="H294" s="126"/>
      <c r="I294" s="126"/>
      <c r="K294" s="94">
        <v>11.106</v>
      </c>
      <c r="R294" s="95"/>
      <c r="T294" s="96"/>
      <c r="AA294" s="97"/>
      <c r="AT294" s="93" t="s">
        <v>111</v>
      </c>
      <c r="AU294" s="93" t="s">
        <v>51</v>
      </c>
      <c r="AV294" s="93" t="s">
        <v>51</v>
      </c>
      <c r="AW294" s="93" t="s">
        <v>60</v>
      </c>
      <c r="AX294" s="93" t="s">
        <v>11</v>
      </c>
      <c r="AY294" s="93" t="s">
        <v>104</v>
      </c>
    </row>
    <row r="295" spans="2:64" s="5" customFormat="1" ht="27" customHeight="1">
      <c r="B295" s="16"/>
      <c r="C295" s="84" t="s">
        <v>447</v>
      </c>
      <c r="D295" s="84" t="s">
        <v>105</v>
      </c>
      <c r="E295" s="85" t="s">
        <v>448</v>
      </c>
      <c r="F295" s="122" t="s">
        <v>449</v>
      </c>
      <c r="G295" s="120"/>
      <c r="H295" s="120"/>
      <c r="I295" s="120"/>
      <c r="J295" s="86" t="s">
        <v>185</v>
      </c>
      <c r="K295" s="87">
        <v>550.44100000000003</v>
      </c>
      <c r="L295" s="119">
        <v>0</v>
      </c>
      <c r="M295" s="120"/>
      <c r="N295" s="121">
        <f>ROUND($L$295*$K$295,2)</f>
        <v>0</v>
      </c>
      <c r="O295" s="120"/>
      <c r="P295" s="120"/>
      <c r="Q295" s="120"/>
      <c r="R295" s="17"/>
      <c r="T295" s="88"/>
      <c r="U295" s="89" t="s">
        <v>27</v>
      </c>
      <c r="V295" s="90">
        <v>0.5</v>
      </c>
      <c r="W295" s="90">
        <f>$V$295*$K$295</f>
        <v>275.22050000000002</v>
      </c>
      <c r="X295" s="90">
        <v>0</v>
      </c>
      <c r="Y295" s="90">
        <f>$X$295*$K$295</f>
        <v>0</v>
      </c>
      <c r="Z295" s="90">
        <v>0</v>
      </c>
      <c r="AA295" s="91">
        <f>$Z$295*$K$295</f>
        <v>0</v>
      </c>
      <c r="AR295" s="5" t="s">
        <v>109</v>
      </c>
      <c r="AT295" s="5" t="s">
        <v>105</v>
      </c>
      <c r="AU295" s="5" t="s">
        <v>51</v>
      </c>
      <c r="AY295" s="5" t="s">
        <v>104</v>
      </c>
      <c r="BE295" s="48">
        <f>IF($U$295="základní",$N$295,0)</f>
        <v>0</v>
      </c>
      <c r="BF295" s="48">
        <f>IF($U$295="snížená",$N$295,0)</f>
        <v>0</v>
      </c>
      <c r="BG295" s="48">
        <f>IF($U$295="zákl. přenesená",$N$295,0)</f>
        <v>0</v>
      </c>
      <c r="BH295" s="48">
        <f>IF($U$295="sníž. přenesená",$N$295,0)</f>
        <v>0</v>
      </c>
      <c r="BI295" s="48">
        <f>IF($U$295="nulová",$N$295,0)</f>
        <v>0</v>
      </c>
      <c r="BJ295" s="5" t="s">
        <v>11</v>
      </c>
      <c r="BK295" s="48">
        <f>ROUND($L$295*$K$295,2)</f>
        <v>0</v>
      </c>
      <c r="BL295" s="5" t="s">
        <v>109</v>
      </c>
    </row>
    <row r="296" spans="2:64" s="5" customFormat="1" ht="27" customHeight="1">
      <c r="B296" s="92"/>
      <c r="E296" s="93"/>
      <c r="F296" s="125" t="s">
        <v>450</v>
      </c>
      <c r="G296" s="126"/>
      <c r="H296" s="126"/>
      <c r="I296" s="126"/>
      <c r="K296" s="94">
        <v>550.44100000000003</v>
      </c>
      <c r="R296" s="95"/>
      <c r="T296" s="96"/>
      <c r="AA296" s="97"/>
      <c r="AT296" s="93" t="s">
        <v>111</v>
      </c>
      <c r="AU296" s="93" t="s">
        <v>51</v>
      </c>
      <c r="AV296" s="93" t="s">
        <v>51</v>
      </c>
      <c r="AW296" s="93" t="s">
        <v>60</v>
      </c>
      <c r="AX296" s="93" t="s">
        <v>11</v>
      </c>
      <c r="AY296" s="93" t="s">
        <v>104</v>
      </c>
    </row>
    <row r="297" spans="2:64" s="5" customFormat="1" ht="27" customHeight="1">
      <c r="B297" s="16"/>
      <c r="C297" s="84" t="s">
        <v>451</v>
      </c>
      <c r="D297" s="84" t="s">
        <v>105</v>
      </c>
      <c r="E297" s="85" t="s">
        <v>452</v>
      </c>
      <c r="F297" s="122" t="s">
        <v>453</v>
      </c>
      <c r="G297" s="120"/>
      <c r="H297" s="120"/>
      <c r="I297" s="120"/>
      <c r="J297" s="86" t="s">
        <v>185</v>
      </c>
      <c r="K297" s="87">
        <v>3302.6460000000002</v>
      </c>
      <c r="L297" s="119">
        <v>0</v>
      </c>
      <c r="M297" s="120"/>
      <c r="N297" s="121">
        <f>ROUND($L$297*$K$297,2)</f>
        <v>0</v>
      </c>
      <c r="O297" s="120"/>
      <c r="P297" s="120"/>
      <c r="Q297" s="120"/>
      <c r="R297" s="17"/>
      <c r="T297" s="88"/>
      <c r="U297" s="89" t="s">
        <v>27</v>
      </c>
      <c r="V297" s="90">
        <v>8.0000000000000002E-3</v>
      </c>
      <c r="W297" s="90">
        <f>$V$297*$K$297</f>
        <v>26.421168000000002</v>
      </c>
      <c r="X297" s="90">
        <v>0</v>
      </c>
      <c r="Y297" s="90">
        <f>$X$297*$K$297</f>
        <v>0</v>
      </c>
      <c r="Z297" s="90">
        <v>0</v>
      </c>
      <c r="AA297" s="91">
        <f>$Z$297*$K$297</f>
        <v>0</v>
      </c>
      <c r="AR297" s="5" t="s">
        <v>109</v>
      </c>
      <c r="AT297" s="5" t="s">
        <v>105</v>
      </c>
      <c r="AU297" s="5" t="s">
        <v>51</v>
      </c>
      <c r="AY297" s="5" t="s">
        <v>104</v>
      </c>
      <c r="BE297" s="48">
        <f>IF($U$297="základní",$N$297,0)</f>
        <v>0</v>
      </c>
      <c r="BF297" s="48">
        <f>IF($U$297="snížená",$N$297,0)</f>
        <v>0</v>
      </c>
      <c r="BG297" s="48">
        <f>IF($U$297="zákl. přenesená",$N$297,0)</f>
        <v>0</v>
      </c>
      <c r="BH297" s="48">
        <f>IF($U$297="sníž. přenesená",$N$297,0)</f>
        <v>0</v>
      </c>
      <c r="BI297" s="48">
        <f>IF($U$297="nulová",$N$297,0)</f>
        <v>0</v>
      </c>
      <c r="BJ297" s="5" t="s">
        <v>11</v>
      </c>
      <c r="BK297" s="48">
        <f>ROUND($L$297*$K$297,2)</f>
        <v>0</v>
      </c>
      <c r="BL297" s="5" t="s">
        <v>109</v>
      </c>
    </row>
    <row r="298" spans="2:64" s="5" customFormat="1" ht="15.75" customHeight="1">
      <c r="B298" s="92"/>
      <c r="E298" s="93"/>
      <c r="F298" s="125" t="s">
        <v>454</v>
      </c>
      <c r="G298" s="126"/>
      <c r="H298" s="126"/>
      <c r="I298" s="126"/>
      <c r="K298" s="94">
        <v>3302.6460000000002</v>
      </c>
      <c r="R298" s="95"/>
      <c r="T298" s="96"/>
      <c r="AA298" s="97"/>
      <c r="AT298" s="93" t="s">
        <v>111</v>
      </c>
      <c r="AU298" s="93" t="s">
        <v>51</v>
      </c>
      <c r="AV298" s="93" t="s">
        <v>51</v>
      </c>
      <c r="AW298" s="93" t="s">
        <v>60</v>
      </c>
      <c r="AX298" s="93" t="s">
        <v>11</v>
      </c>
      <c r="AY298" s="93" t="s">
        <v>104</v>
      </c>
    </row>
    <row r="299" spans="2:64" s="5" customFormat="1" ht="27" customHeight="1">
      <c r="B299" s="16"/>
      <c r="C299" s="84" t="s">
        <v>16</v>
      </c>
      <c r="D299" s="84" t="s">
        <v>105</v>
      </c>
      <c r="E299" s="85" t="s">
        <v>455</v>
      </c>
      <c r="F299" s="122" t="s">
        <v>456</v>
      </c>
      <c r="G299" s="120"/>
      <c r="H299" s="120"/>
      <c r="I299" s="120"/>
      <c r="J299" s="86" t="s">
        <v>185</v>
      </c>
      <c r="K299" s="87">
        <v>221.244</v>
      </c>
      <c r="L299" s="119">
        <v>0</v>
      </c>
      <c r="M299" s="120"/>
      <c r="N299" s="121">
        <f>ROUND($L$299*$K$299,2)</f>
        <v>0</v>
      </c>
      <c r="O299" s="120"/>
      <c r="P299" s="120"/>
      <c r="Q299" s="120"/>
      <c r="R299" s="17"/>
      <c r="T299" s="88"/>
      <c r="U299" s="89" t="s">
        <v>27</v>
      </c>
      <c r="V299" s="90">
        <v>0</v>
      </c>
      <c r="W299" s="90">
        <f>$V$299*$K$299</f>
        <v>0</v>
      </c>
      <c r="X299" s="90">
        <v>0</v>
      </c>
      <c r="Y299" s="90">
        <f>$X$299*$K$299</f>
        <v>0</v>
      </c>
      <c r="Z299" s="90">
        <v>0</v>
      </c>
      <c r="AA299" s="91">
        <f>$Z$299*$K$299</f>
        <v>0</v>
      </c>
      <c r="AR299" s="5" t="s">
        <v>109</v>
      </c>
      <c r="AT299" s="5" t="s">
        <v>105</v>
      </c>
      <c r="AU299" s="5" t="s">
        <v>51</v>
      </c>
      <c r="AY299" s="5" t="s">
        <v>104</v>
      </c>
      <c r="BE299" s="48">
        <f>IF($U$299="základní",$N$299,0)</f>
        <v>0</v>
      </c>
      <c r="BF299" s="48">
        <f>IF($U$299="snížená",$N$299,0)</f>
        <v>0</v>
      </c>
      <c r="BG299" s="48">
        <f>IF($U$299="zákl. přenesená",$N$299,0)</f>
        <v>0</v>
      </c>
      <c r="BH299" s="48">
        <f>IF($U$299="sníž. přenesená",$N$299,0)</f>
        <v>0</v>
      </c>
      <c r="BI299" s="48">
        <f>IF($U$299="nulová",$N$299,0)</f>
        <v>0</v>
      </c>
      <c r="BJ299" s="5" t="s">
        <v>11</v>
      </c>
      <c r="BK299" s="48">
        <f>ROUND($L$299*$K$299,2)</f>
        <v>0</v>
      </c>
      <c r="BL299" s="5" t="s">
        <v>109</v>
      </c>
    </row>
    <row r="300" spans="2:64" s="5" customFormat="1" ht="15.75" customHeight="1">
      <c r="B300" s="92"/>
      <c r="E300" s="93"/>
      <c r="F300" s="125" t="s">
        <v>457</v>
      </c>
      <c r="G300" s="126"/>
      <c r="H300" s="126"/>
      <c r="I300" s="126"/>
      <c r="K300" s="94">
        <v>221.244</v>
      </c>
      <c r="R300" s="95"/>
      <c r="T300" s="96"/>
      <c r="AA300" s="97"/>
      <c r="AT300" s="93" t="s">
        <v>111</v>
      </c>
      <c r="AU300" s="93" t="s">
        <v>51</v>
      </c>
      <c r="AV300" s="93" t="s">
        <v>51</v>
      </c>
      <c r="AW300" s="93" t="s">
        <v>60</v>
      </c>
      <c r="AX300" s="93" t="s">
        <v>11</v>
      </c>
      <c r="AY300" s="93" t="s">
        <v>104</v>
      </c>
    </row>
    <row r="301" spans="2:64" s="5" customFormat="1" ht="27" customHeight="1">
      <c r="B301" s="16"/>
      <c r="C301" s="84" t="s">
        <v>458</v>
      </c>
      <c r="D301" s="84" t="s">
        <v>105</v>
      </c>
      <c r="E301" s="85" t="s">
        <v>459</v>
      </c>
      <c r="F301" s="122" t="s">
        <v>460</v>
      </c>
      <c r="G301" s="120"/>
      <c r="H301" s="120"/>
      <c r="I301" s="120"/>
      <c r="J301" s="86" t="s">
        <v>185</v>
      </c>
      <c r="K301" s="87">
        <v>82.144999999999996</v>
      </c>
      <c r="L301" s="119">
        <v>0</v>
      </c>
      <c r="M301" s="120"/>
      <c r="N301" s="121">
        <f>ROUND($L$301*$K$301,2)</f>
        <v>0</v>
      </c>
      <c r="O301" s="120"/>
      <c r="P301" s="120"/>
      <c r="Q301" s="120"/>
      <c r="R301" s="17"/>
      <c r="T301" s="88"/>
      <c r="U301" s="89" t="s">
        <v>27</v>
      </c>
      <c r="V301" s="90">
        <v>0</v>
      </c>
      <c r="W301" s="90">
        <f>$V$301*$K$301</f>
        <v>0</v>
      </c>
      <c r="X301" s="90">
        <v>0</v>
      </c>
      <c r="Y301" s="90">
        <f>$X$301*$K$301</f>
        <v>0</v>
      </c>
      <c r="Z301" s="90">
        <v>0</v>
      </c>
      <c r="AA301" s="91">
        <f>$Z$301*$K$301</f>
        <v>0</v>
      </c>
      <c r="AR301" s="5" t="s">
        <v>109</v>
      </c>
      <c r="AT301" s="5" t="s">
        <v>105</v>
      </c>
      <c r="AU301" s="5" t="s">
        <v>51</v>
      </c>
      <c r="AY301" s="5" t="s">
        <v>104</v>
      </c>
      <c r="BE301" s="48">
        <f>IF($U$301="základní",$N$301,0)</f>
        <v>0</v>
      </c>
      <c r="BF301" s="48">
        <f>IF($U$301="snížená",$N$301,0)</f>
        <v>0</v>
      </c>
      <c r="BG301" s="48">
        <f>IF($U$301="zákl. přenesená",$N$301,0)</f>
        <v>0</v>
      </c>
      <c r="BH301" s="48">
        <f>IF($U$301="sníž. přenesená",$N$301,0)</f>
        <v>0</v>
      </c>
      <c r="BI301" s="48">
        <f>IF($U$301="nulová",$N$301,0)</f>
        <v>0</v>
      </c>
      <c r="BJ301" s="5" t="s">
        <v>11</v>
      </c>
      <c r="BK301" s="48">
        <f>ROUND($L$301*$K$301,2)</f>
        <v>0</v>
      </c>
      <c r="BL301" s="5" t="s">
        <v>109</v>
      </c>
    </row>
    <row r="302" spans="2:64" s="5" customFormat="1" ht="15.75" customHeight="1">
      <c r="B302" s="92"/>
      <c r="E302" s="93"/>
      <c r="F302" s="125" t="s">
        <v>426</v>
      </c>
      <c r="G302" s="126"/>
      <c r="H302" s="126"/>
      <c r="I302" s="126"/>
      <c r="K302" s="94">
        <v>82.144999999999996</v>
      </c>
      <c r="R302" s="95"/>
      <c r="T302" s="96"/>
      <c r="AA302" s="97"/>
      <c r="AT302" s="93" t="s">
        <v>111</v>
      </c>
      <c r="AU302" s="93" t="s">
        <v>51</v>
      </c>
      <c r="AV302" s="93" t="s">
        <v>51</v>
      </c>
      <c r="AW302" s="93" t="s">
        <v>60</v>
      </c>
      <c r="AX302" s="93" t="s">
        <v>11</v>
      </c>
      <c r="AY302" s="93" t="s">
        <v>104</v>
      </c>
    </row>
    <row r="303" spans="2:64" s="74" customFormat="1" ht="30.75" customHeight="1">
      <c r="B303" s="75"/>
      <c r="D303" s="83" t="s">
        <v>70</v>
      </c>
      <c r="N303" s="111">
        <f>$BK$303</f>
        <v>0</v>
      </c>
      <c r="O303" s="112"/>
      <c r="P303" s="112"/>
      <c r="Q303" s="112"/>
      <c r="R303" s="78"/>
      <c r="T303" s="79"/>
      <c r="W303" s="80">
        <f>SUM($W$304:$W$306)</f>
        <v>182.207988</v>
      </c>
      <c r="Y303" s="80">
        <f>SUM($Y$304:$Y$306)</f>
        <v>0</v>
      </c>
      <c r="AA303" s="81">
        <f>SUM($AA$304:$AA$306)</f>
        <v>0</v>
      </c>
      <c r="AR303" s="77" t="s">
        <v>11</v>
      </c>
      <c r="AT303" s="77" t="s">
        <v>43</v>
      </c>
      <c r="AU303" s="77" t="s">
        <v>11</v>
      </c>
      <c r="AY303" s="77" t="s">
        <v>104</v>
      </c>
      <c r="BK303" s="82">
        <f>SUM($BK$304:$BK$306)</f>
        <v>0</v>
      </c>
    </row>
    <row r="304" spans="2:64" s="5" customFormat="1" ht="15.75" customHeight="1">
      <c r="B304" s="16"/>
      <c r="C304" s="84" t="s">
        <v>461</v>
      </c>
      <c r="D304" s="84" t="s">
        <v>105</v>
      </c>
      <c r="E304" s="85" t="s">
        <v>462</v>
      </c>
      <c r="F304" s="122" t="s">
        <v>463</v>
      </c>
      <c r="G304" s="120"/>
      <c r="H304" s="120"/>
      <c r="I304" s="120"/>
      <c r="J304" s="86" t="s">
        <v>185</v>
      </c>
      <c r="K304" s="87">
        <v>1.1930000000000001</v>
      </c>
      <c r="L304" s="119">
        <v>0</v>
      </c>
      <c r="M304" s="120"/>
      <c r="N304" s="121">
        <f>ROUND($L$304*$K$304,2)</f>
        <v>0</v>
      </c>
      <c r="O304" s="120"/>
      <c r="P304" s="120"/>
      <c r="Q304" s="120"/>
      <c r="R304" s="17"/>
      <c r="T304" s="88"/>
      <c r="U304" s="89" t="s">
        <v>27</v>
      </c>
      <c r="V304" s="90">
        <v>0.83099999999999996</v>
      </c>
      <c r="W304" s="90">
        <f>$V$304*$K$304</f>
        <v>0.99138300000000001</v>
      </c>
      <c r="X304" s="90">
        <v>0</v>
      </c>
      <c r="Y304" s="90">
        <f>$X$304*$K$304</f>
        <v>0</v>
      </c>
      <c r="Z304" s="90">
        <v>0</v>
      </c>
      <c r="AA304" s="91">
        <f>$Z$304*$K$304</f>
        <v>0</v>
      </c>
      <c r="AR304" s="5" t="s">
        <v>109</v>
      </c>
      <c r="AT304" s="5" t="s">
        <v>105</v>
      </c>
      <c r="AU304" s="5" t="s">
        <v>51</v>
      </c>
      <c r="AY304" s="5" t="s">
        <v>104</v>
      </c>
      <c r="BE304" s="48">
        <f>IF($U$304="základní",$N$304,0)</f>
        <v>0</v>
      </c>
      <c r="BF304" s="48">
        <f>IF($U$304="snížená",$N$304,0)</f>
        <v>0</v>
      </c>
      <c r="BG304" s="48">
        <f>IF($U$304="zákl. přenesená",$N$304,0)</f>
        <v>0</v>
      </c>
      <c r="BH304" s="48">
        <f>IF($U$304="sníž. přenesená",$N$304,0)</f>
        <v>0</v>
      </c>
      <c r="BI304" s="48">
        <f>IF($U$304="nulová",$N$304,0)</f>
        <v>0</v>
      </c>
      <c r="BJ304" s="5" t="s">
        <v>11</v>
      </c>
      <c r="BK304" s="48">
        <f>ROUND($L$304*$K$304,2)</f>
        <v>0</v>
      </c>
      <c r="BL304" s="5" t="s">
        <v>109</v>
      </c>
    </row>
    <row r="305" spans="2:64" s="5" customFormat="1" ht="15.75" customHeight="1">
      <c r="B305" s="92"/>
      <c r="E305" s="93"/>
      <c r="F305" s="125" t="s">
        <v>464</v>
      </c>
      <c r="G305" s="126"/>
      <c r="H305" s="126"/>
      <c r="I305" s="126"/>
      <c r="K305" s="94">
        <v>1.1930000000000001</v>
      </c>
      <c r="R305" s="95"/>
      <c r="T305" s="96"/>
      <c r="AA305" s="97"/>
      <c r="AT305" s="93" t="s">
        <v>111</v>
      </c>
      <c r="AU305" s="93" t="s">
        <v>51</v>
      </c>
      <c r="AV305" s="93" t="s">
        <v>51</v>
      </c>
      <c r="AW305" s="93" t="s">
        <v>60</v>
      </c>
      <c r="AX305" s="93" t="s">
        <v>11</v>
      </c>
      <c r="AY305" s="93" t="s">
        <v>104</v>
      </c>
    </row>
    <row r="306" spans="2:64" s="5" customFormat="1" ht="27" customHeight="1">
      <c r="B306" s="16"/>
      <c r="C306" s="84" t="s">
        <v>465</v>
      </c>
      <c r="D306" s="84" t="s">
        <v>105</v>
      </c>
      <c r="E306" s="85" t="s">
        <v>466</v>
      </c>
      <c r="F306" s="122" t="s">
        <v>467</v>
      </c>
      <c r="G306" s="120"/>
      <c r="H306" s="120"/>
      <c r="I306" s="120"/>
      <c r="J306" s="86" t="s">
        <v>185</v>
      </c>
      <c r="K306" s="87">
        <v>456.46499999999997</v>
      </c>
      <c r="L306" s="119">
        <v>0</v>
      </c>
      <c r="M306" s="120"/>
      <c r="N306" s="121">
        <f>ROUND($L$306*$K$306,2)</f>
        <v>0</v>
      </c>
      <c r="O306" s="120"/>
      <c r="P306" s="120"/>
      <c r="Q306" s="120"/>
      <c r="R306" s="17"/>
      <c r="T306" s="88"/>
      <c r="U306" s="89" t="s">
        <v>27</v>
      </c>
      <c r="V306" s="90">
        <v>0.39700000000000002</v>
      </c>
      <c r="W306" s="90">
        <f>$V$306*$K$306</f>
        <v>181.21660499999999</v>
      </c>
      <c r="X306" s="90">
        <v>0</v>
      </c>
      <c r="Y306" s="90">
        <f>$X$306*$K$306</f>
        <v>0</v>
      </c>
      <c r="Z306" s="90">
        <v>0</v>
      </c>
      <c r="AA306" s="91">
        <f>$Z$306*$K$306</f>
        <v>0</v>
      </c>
      <c r="AR306" s="5" t="s">
        <v>109</v>
      </c>
      <c r="AT306" s="5" t="s">
        <v>105</v>
      </c>
      <c r="AU306" s="5" t="s">
        <v>51</v>
      </c>
      <c r="AY306" s="5" t="s">
        <v>104</v>
      </c>
      <c r="BE306" s="48">
        <f>IF($U$306="základní",$N$306,0)</f>
        <v>0</v>
      </c>
      <c r="BF306" s="48">
        <f>IF($U$306="snížená",$N$306,0)</f>
        <v>0</v>
      </c>
      <c r="BG306" s="48">
        <f>IF($U$306="zákl. přenesená",$N$306,0)</f>
        <v>0</v>
      </c>
      <c r="BH306" s="48">
        <f>IF($U$306="sníž. přenesená",$N$306,0)</f>
        <v>0</v>
      </c>
      <c r="BI306" s="48">
        <f>IF($U$306="nulová",$N$306,0)</f>
        <v>0</v>
      </c>
      <c r="BJ306" s="5" t="s">
        <v>11</v>
      </c>
      <c r="BK306" s="48">
        <f>ROUND($L$306*$K$306,2)</f>
        <v>0</v>
      </c>
      <c r="BL306" s="5" t="s">
        <v>109</v>
      </c>
    </row>
    <row r="307" spans="2:64" s="74" customFormat="1" ht="37.5" customHeight="1">
      <c r="B307" s="75"/>
      <c r="D307" s="76" t="s">
        <v>71</v>
      </c>
      <c r="N307" s="116">
        <f>$BK$307</f>
        <v>0</v>
      </c>
      <c r="O307" s="112"/>
      <c r="P307" s="112"/>
      <c r="Q307" s="112"/>
      <c r="R307" s="78"/>
      <c r="T307" s="79"/>
      <c r="W307" s="80">
        <f>$W$308+$W$321+$W$334</f>
        <v>30.073599999999999</v>
      </c>
      <c r="Y307" s="80">
        <f>$Y$308+$Y$321+$Y$334</f>
        <v>0.40372799999999998</v>
      </c>
      <c r="AA307" s="81">
        <f>$AA$308+$AA$321+$AA$334</f>
        <v>0</v>
      </c>
      <c r="AR307" s="77" t="s">
        <v>51</v>
      </c>
      <c r="AT307" s="77" t="s">
        <v>43</v>
      </c>
      <c r="AU307" s="77" t="s">
        <v>44</v>
      </c>
      <c r="AY307" s="77" t="s">
        <v>104</v>
      </c>
      <c r="BK307" s="82">
        <f>$BK$308+$BK$321+$BK$334</f>
        <v>0</v>
      </c>
    </row>
    <row r="308" spans="2:64" s="74" customFormat="1" ht="21" customHeight="1">
      <c r="B308" s="75"/>
      <c r="D308" s="83" t="s">
        <v>72</v>
      </c>
      <c r="N308" s="111">
        <f>$BK$308</f>
        <v>0</v>
      </c>
      <c r="O308" s="112"/>
      <c r="P308" s="112"/>
      <c r="Q308" s="112"/>
      <c r="R308" s="78"/>
      <c r="T308" s="79"/>
      <c r="W308" s="80">
        <f>SUM($W$309:$W$320)</f>
        <v>4.7685000000000004</v>
      </c>
      <c r="Y308" s="80">
        <f>SUM($Y$309:$Y$320)</f>
        <v>4.3792999999999999E-2</v>
      </c>
      <c r="AA308" s="81">
        <f>SUM($AA$309:$AA$320)</f>
        <v>0</v>
      </c>
      <c r="AR308" s="77" t="s">
        <v>51</v>
      </c>
      <c r="AT308" s="77" t="s">
        <v>43</v>
      </c>
      <c r="AU308" s="77" t="s">
        <v>11</v>
      </c>
      <c r="AY308" s="77" t="s">
        <v>104</v>
      </c>
      <c r="BK308" s="82">
        <f>SUM($BK$309:$BK$320)</f>
        <v>0</v>
      </c>
    </row>
    <row r="309" spans="2:64" s="5" customFormat="1" ht="27" customHeight="1">
      <c r="B309" s="16"/>
      <c r="C309" s="84" t="s">
        <v>468</v>
      </c>
      <c r="D309" s="84" t="s">
        <v>105</v>
      </c>
      <c r="E309" s="85" t="s">
        <v>469</v>
      </c>
      <c r="F309" s="122" t="s">
        <v>470</v>
      </c>
      <c r="G309" s="120"/>
      <c r="H309" s="120"/>
      <c r="I309" s="120"/>
      <c r="J309" s="86" t="s">
        <v>108</v>
      </c>
      <c r="K309" s="87">
        <v>37.5</v>
      </c>
      <c r="L309" s="119">
        <v>0</v>
      </c>
      <c r="M309" s="120"/>
      <c r="N309" s="121">
        <f>ROUND($L$309*$K$309,2)</f>
        <v>0</v>
      </c>
      <c r="O309" s="120"/>
      <c r="P309" s="120"/>
      <c r="Q309" s="120"/>
      <c r="R309" s="17"/>
      <c r="T309" s="88"/>
      <c r="U309" s="89" t="s">
        <v>27</v>
      </c>
      <c r="V309" s="90">
        <v>9.7000000000000003E-2</v>
      </c>
      <c r="W309" s="90">
        <f>$V$309*$K$309</f>
        <v>3.6375000000000002</v>
      </c>
      <c r="X309" s="90">
        <v>7.1000000000000002E-4</v>
      </c>
      <c r="Y309" s="90">
        <f>$X$309*$K$309</f>
        <v>2.6624999999999999E-2</v>
      </c>
      <c r="Z309" s="90">
        <v>0</v>
      </c>
      <c r="AA309" s="91">
        <f>$Z$309*$K$309</f>
        <v>0</v>
      </c>
      <c r="AR309" s="5" t="s">
        <v>160</v>
      </c>
      <c r="AT309" s="5" t="s">
        <v>105</v>
      </c>
      <c r="AU309" s="5" t="s">
        <v>51</v>
      </c>
      <c r="AY309" s="5" t="s">
        <v>104</v>
      </c>
      <c r="BE309" s="48">
        <f>IF($U$309="základní",$N$309,0)</f>
        <v>0</v>
      </c>
      <c r="BF309" s="48">
        <f>IF($U$309="snížená",$N$309,0)</f>
        <v>0</v>
      </c>
      <c r="BG309" s="48">
        <f>IF($U$309="zákl. přenesená",$N$309,0)</f>
        <v>0</v>
      </c>
      <c r="BH309" s="48">
        <f>IF($U$309="sníž. přenesená",$N$309,0)</f>
        <v>0</v>
      </c>
      <c r="BI309" s="48">
        <f>IF($U$309="nulová",$N$309,0)</f>
        <v>0</v>
      </c>
      <c r="BJ309" s="5" t="s">
        <v>11</v>
      </c>
      <c r="BK309" s="48">
        <f>ROUND($L$309*$K$309,2)</f>
        <v>0</v>
      </c>
      <c r="BL309" s="5" t="s">
        <v>160</v>
      </c>
    </row>
    <row r="310" spans="2:64" s="5" customFormat="1" ht="15.75" customHeight="1">
      <c r="B310" s="92"/>
      <c r="E310" s="93"/>
      <c r="F310" s="125" t="s">
        <v>471</v>
      </c>
      <c r="G310" s="126"/>
      <c r="H310" s="126"/>
      <c r="I310" s="126"/>
      <c r="K310" s="94">
        <v>37.5</v>
      </c>
      <c r="R310" s="95"/>
      <c r="T310" s="96"/>
      <c r="AA310" s="97"/>
      <c r="AT310" s="93" t="s">
        <v>111</v>
      </c>
      <c r="AU310" s="93" t="s">
        <v>51</v>
      </c>
      <c r="AV310" s="93" t="s">
        <v>51</v>
      </c>
      <c r="AW310" s="93" t="s">
        <v>60</v>
      </c>
      <c r="AX310" s="93" t="s">
        <v>11</v>
      </c>
      <c r="AY310" s="93" t="s">
        <v>104</v>
      </c>
    </row>
    <row r="311" spans="2:64" s="5" customFormat="1" ht="27" customHeight="1">
      <c r="B311" s="16"/>
      <c r="C311" s="84" t="s">
        <v>472</v>
      </c>
      <c r="D311" s="84" t="s">
        <v>105</v>
      </c>
      <c r="E311" s="85" t="s">
        <v>473</v>
      </c>
      <c r="F311" s="122" t="s">
        <v>474</v>
      </c>
      <c r="G311" s="120"/>
      <c r="H311" s="120"/>
      <c r="I311" s="120"/>
      <c r="J311" s="86" t="s">
        <v>108</v>
      </c>
      <c r="K311" s="87">
        <v>3</v>
      </c>
      <c r="L311" s="119">
        <v>0</v>
      </c>
      <c r="M311" s="120"/>
      <c r="N311" s="121">
        <f>ROUND($L$311*$K$311,2)</f>
        <v>0</v>
      </c>
      <c r="O311" s="120"/>
      <c r="P311" s="120"/>
      <c r="Q311" s="120"/>
      <c r="R311" s="17"/>
      <c r="T311" s="88"/>
      <c r="U311" s="89" t="s">
        <v>27</v>
      </c>
      <c r="V311" s="90">
        <v>4.8000000000000001E-2</v>
      </c>
      <c r="W311" s="90">
        <f>$V$311*$K$311</f>
        <v>0.14400000000000002</v>
      </c>
      <c r="X311" s="90">
        <v>0</v>
      </c>
      <c r="Y311" s="90">
        <f>$X$311*$K$311</f>
        <v>0</v>
      </c>
      <c r="Z311" s="90">
        <v>0</v>
      </c>
      <c r="AA311" s="91">
        <f>$Z$311*$K$311</f>
        <v>0</v>
      </c>
      <c r="AR311" s="5" t="s">
        <v>160</v>
      </c>
      <c r="AT311" s="5" t="s">
        <v>105</v>
      </c>
      <c r="AU311" s="5" t="s">
        <v>51</v>
      </c>
      <c r="AY311" s="5" t="s">
        <v>104</v>
      </c>
      <c r="BE311" s="48">
        <f>IF($U$311="základní",$N$311,0)</f>
        <v>0</v>
      </c>
      <c r="BF311" s="48">
        <f>IF($U$311="snížená",$N$311,0)</f>
        <v>0</v>
      </c>
      <c r="BG311" s="48">
        <f>IF($U$311="zákl. přenesená",$N$311,0)</f>
        <v>0</v>
      </c>
      <c r="BH311" s="48">
        <f>IF($U$311="sníž. přenesená",$N$311,0)</f>
        <v>0</v>
      </c>
      <c r="BI311" s="48">
        <f>IF($U$311="nulová",$N$311,0)</f>
        <v>0</v>
      </c>
      <c r="BJ311" s="5" t="s">
        <v>11</v>
      </c>
      <c r="BK311" s="48">
        <f>ROUND($L$311*$K$311,2)</f>
        <v>0</v>
      </c>
      <c r="BL311" s="5" t="s">
        <v>160</v>
      </c>
    </row>
    <row r="312" spans="2:64" s="5" customFormat="1" ht="15.75" customHeight="1">
      <c r="B312" s="16"/>
      <c r="C312" s="98" t="s">
        <v>475</v>
      </c>
      <c r="D312" s="98" t="s">
        <v>199</v>
      </c>
      <c r="E312" s="99" t="s">
        <v>476</v>
      </c>
      <c r="F312" s="127" t="s">
        <v>477</v>
      </c>
      <c r="G312" s="128"/>
      <c r="H312" s="128"/>
      <c r="I312" s="128"/>
      <c r="J312" s="100" t="s">
        <v>185</v>
      </c>
      <c r="K312" s="101">
        <v>1E-3</v>
      </c>
      <c r="L312" s="129">
        <v>0</v>
      </c>
      <c r="M312" s="128"/>
      <c r="N312" s="130">
        <f>ROUND($L$312*$K$312,2)</f>
        <v>0</v>
      </c>
      <c r="O312" s="120"/>
      <c r="P312" s="120"/>
      <c r="Q312" s="120"/>
      <c r="R312" s="17"/>
      <c r="T312" s="88"/>
      <c r="U312" s="89" t="s">
        <v>27</v>
      </c>
      <c r="V312" s="90">
        <v>0</v>
      </c>
      <c r="W312" s="90">
        <f>$V$312*$K$312</f>
        <v>0</v>
      </c>
      <c r="X312" s="90">
        <v>1</v>
      </c>
      <c r="Y312" s="90">
        <f>$X$312*$K$312</f>
        <v>1E-3</v>
      </c>
      <c r="Z312" s="90">
        <v>0</v>
      </c>
      <c r="AA312" s="91">
        <f>$Z$312*$K$312</f>
        <v>0</v>
      </c>
      <c r="AR312" s="5" t="s">
        <v>218</v>
      </c>
      <c r="AT312" s="5" t="s">
        <v>199</v>
      </c>
      <c r="AU312" s="5" t="s">
        <v>51</v>
      </c>
      <c r="AY312" s="5" t="s">
        <v>104</v>
      </c>
      <c r="BE312" s="48">
        <f>IF($U$312="základní",$N$312,0)</f>
        <v>0</v>
      </c>
      <c r="BF312" s="48">
        <f>IF($U$312="snížená",$N$312,0)</f>
        <v>0</v>
      </c>
      <c r="BG312" s="48">
        <f>IF($U$312="zákl. přenesená",$N$312,0)</f>
        <v>0</v>
      </c>
      <c r="BH312" s="48">
        <f>IF($U$312="sníž. přenesená",$N$312,0)</f>
        <v>0</v>
      </c>
      <c r="BI312" s="48">
        <f>IF($U$312="nulová",$N$312,0)</f>
        <v>0</v>
      </c>
      <c r="BJ312" s="5" t="s">
        <v>11</v>
      </c>
      <c r="BK312" s="48">
        <f>ROUND($L$312*$K$312,2)</f>
        <v>0</v>
      </c>
      <c r="BL312" s="5" t="s">
        <v>160</v>
      </c>
    </row>
    <row r="313" spans="2:64" s="5" customFormat="1" ht="30.75" customHeight="1">
      <c r="B313" s="16"/>
      <c r="F313" s="131" t="s">
        <v>478</v>
      </c>
      <c r="G313" s="118"/>
      <c r="H313" s="118"/>
      <c r="I313" s="118"/>
      <c r="R313" s="17"/>
      <c r="T313" s="39"/>
      <c r="AA313" s="40"/>
      <c r="AT313" s="5" t="s">
        <v>385</v>
      </c>
      <c r="AU313" s="5" t="s">
        <v>51</v>
      </c>
    </row>
    <row r="314" spans="2:64" s="5" customFormat="1" ht="27" customHeight="1">
      <c r="B314" s="16"/>
      <c r="C314" s="84" t="s">
        <v>131</v>
      </c>
      <c r="D314" s="84" t="s">
        <v>105</v>
      </c>
      <c r="E314" s="85" t="s">
        <v>479</v>
      </c>
      <c r="F314" s="122" t="s">
        <v>480</v>
      </c>
      <c r="G314" s="120"/>
      <c r="H314" s="120"/>
      <c r="I314" s="120"/>
      <c r="J314" s="86" t="s">
        <v>108</v>
      </c>
      <c r="K314" s="87">
        <v>3</v>
      </c>
      <c r="L314" s="119">
        <v>0</v>
      </c>
      <c r="M314" s="120"/>
      <c r="N314" s="121">
        <f>ROUND($L$314*$K$314,2)</f>
        <v>0</v>
      </c>
      <c r="O314" s="120"/>
      <c r="P314" s="120"/>
      <c r="Q314" s="120"/>
      <c r="R314" s="17"/>
      <c r="T314" s="88"/>
      <c r="U314" s="89" t="s">
        <v>27</v>
      </c>
      <c r="V314" s="90">
        <v>0.06</v>
      </c>
      <c r="W314" s="90">
        <f>$V$314*$K$314</f>
        <v>0.18</v>
      </c>
      <c r="X314" s="90">
        <v>0</v>
      </c>
      <c r="Y314" s="90">
        <f>$X$314*$K$314</f>
        <v>0</v>
      </c>
      <c r="Z314" s="90">
        <v>0</v>
      </c>
      <c r="AA314" s="91">
        <f>$Z$314*$K$314</f>
        <v>0</v>
      </c>
      <c r="AR314" s="5" t="s">
        <v>160</v>
      </c>
      <c r="AT314" s="5" t="s">
        <v>105</v>
      </c>
      <c r="AU314" s="5" t="s">
        <v>51</v>
      </c>
      <c r="AY314" s="5" t="s">
        <v>104</v>
      </c>
      <c r="BE314" s="48">
        <f>IF($U$314="základní",$N$314,0)</f>
        <v>0</v>
      </c>
      <c r="BF314" s="48">
        <f>IF($U$314="snížená",$N$314,0)</f>
        <v>0</v>
      </c>
      <c r="BG314" s="48">
        <f>IF($U$314="zákl. přenesená",$N$314,0)</f>
        <v>0</v>
      </c>
      <c r="BH314" s="48">
        <f>IF($U$314="sníž. přenesená",$N$314,0)</f>
        <v>0</v>
      </c>
      <c r="BI314" s="48">
        <f>IF($U$314="nulová",$N$314,0)</f>
        <v>0</v>
      </c>
      <c r="BJ314" s="5" t="s">
        <v>11</v>
      </c>
      <c r="BK314" s="48">
        <f>ROUND($L$314*$K$314,2)</f>
        <v>0</v>
      </c>
      <c r="BL314" s="5" t="s">
        <v>160</v>
      </c>
    </row>
    <row r="315" spans="2:64" s="5" customFormat="1" ht="15.75" customHeight="1">
      <c r="B315" s="16"/>
      <c r="C315" s="98" t="s">
        <v>481</v>
      </c>
      <c r="D315" s="98" t="s">
        <v>199</v>
      </c>
      <c r="E315" s="99" t="s">
        <v>482</v>
      </c>
      <c r="F315" s="127" t="s">
        <v>483</v>
      </c>
      <c r="G315" s="128"/>
      <c r="H315" s="128"/>
      <c r="I315" s="128"/>
      <c r="J315" s="100" t="s">
        <v>185</v>
      </c>
      <c r="K315" s="101">
        <v>1E-3</v>
      </c>
      <c r="L315" s="129">
        <v>0</v>
      </c>
      <c r="M315" s="128"/>
      <c r="N315" s="130">
        <f>ROUND($L$315*$K$315,2)</f>
        <v>0</v>
      </c>
      <c r="O315" s="120"/>
      <c r="P315" s="120"/>
      <c r="Q315" s="120"/>
      <c r="R315" s="17"/>
      <c r="T315" s="88"/>
      <c r="U315" s="89" t="s">
        <v>27</v>
      </c>
      <c r="V315" s="90">
        <v>0</v>
      </c>
      <c r="W315" s="90">
        <f>$V$315*$K$315</f>
        <v>0</v>
      </c>
      <c r="X315" s="90">
        <v>1</v>
      </c>
      <c r="Y315" s="90">
        <f>$X$315*$K$315</f>
        <v>1E-3</v>
      </c>
      <c r="Z315" s="90">
        <v>0</v>
      </c>
      <c r="AA315" s="91">
        <f>$Z$315*$K$315</f>
        <v>0</v>
      </c>
      <c r="AR315" s="5" t="s">
        <v>218</v>
      </c>
      <c r="AT315" s="5" t="s">
        <v>199</v>
      </c>
      <c r="AU315" s="5" t="s">
        <v>51</v>
      </c>
      <c r="AY315" s="5" t="s">
        <v>104</v>
      </c>
      <c r="BE315" s="48">
        <f>IF($U$315="základní",$N$315,0)</f>
        <v>0</v>
      </c>
      <c r="BF315" s="48">
        <f>IF($U$315="snížená",$N$315,0)</f>
        <v>0</v>
      </c>
      <c r="BG315" s="48">
        <f>IF($U$315="zákl. přenesená",$N$315,0)</f>
        <v>0</v>
      </c>
      <c r="BH315" s="48">
        <f>IF($U$315="sníž. přenesená",$N$315,0)</f>
        <v>0</v>
      </c>
      <c r="BI315" s="48">
        <f>IF($U$315="nulová",$N$315,0)</f>
        <v>0</v>
      </c>
      <c r="BJ315" s="5" t="s">
        <v>11</v>
      </c>
      <c r="BK315" s="48">
        <f>ROUND($L$315*$K$315,2)</f>
        <v>0</v>
      </c>
      <c r="BL315" s="5" t="s">
        <v>160</v>
      </c>
    </row>
    <row r="316" spans="2:64" s="5" customFormat="1" ht="18.75" customHeight="1">
      <c r="B316" s="16"/>
      <c r="F316" s="131" t="s">
        <v>484</v>
      </c>
      <c r="G316" s="118"/>
      <c r="H316" s="118"/>
      <c r="I316" s="118"/>
      <c r="R316" s="17"/>
      <c r="T316" s="39"/>
      <c r="AA316" s="40"/>
      <c r="AT316" s="5" t="s">
        <v>385</v>
      </c>
      <c r="AU316" s="5" t="s">
        <v>51</v>
      </c>
    </row>
    <row r="317" spans="2:64" s="5" customFormat="1" ht="27" customHeight="1">
      <c r="B317" s="16"/>
      <c r="C317" s="84" t="s">
        <v>485</v>
      </c>
      <c r="D317" s="84" t="s">
        <v>105</v>
      </c>
      <c r="E317" s="85" t="s">
        <v>486</v>
      </c>
      <c r="F317" s="122" t="s">
        <v>487</v>
      </c>
      <c r="G317" s="120"/>
      <c r="H317" s="120"/>
      <c r="I317" s="120"/>
      <c r="J317" s="86" t="s">
        <v>108</v>
      </c>
      <c r="K317" s="87">
        <v>3</v>
      </c>
      <c r="L317" s="119">
        <v>0</v>
      </c>
      <c r="M317" s="120"/>
      <c r="N317" s="121">
        <f>ROUND($L$317*$K$317,2)</f>
        <v>0</v>
      </c>
      <c r="O317" s="120"/>
      <c r="P317" s="120"/>
      <c r="Q317" s="120"/>
      <c r="R317" s="17"/>
      <c r="T317" s="88"/>
      <c r="U317" s="89" t="s">
        <v>27</v>
      </c>
      <c r="V317" s="90">
        <v>0.26900000000000002</v>
      </c>
      <c r="W317" s="90">
        <f>$V$317*$K$317</f>
        <v>0.80700000000000005</v>
      </c>
      <c r="X317" s="90">
        <v>4.0000000000000002E-4</v>
      </c>
      <c r="Y317" s="90">
        <f>$X$317*$K$317</f>
        <v>1.2000000000000001E-3</v>
      </c>
      <c r="Z317" s="90">
        <v>0</v>
      </c>
      <c r="AA317" s="91">
        <f>$Z$317*$K$317</f>
        <v>0</v>
      </c>
      <c r="AR317" s="5" t="s">
        <v>160</v>
      </c>
      <c r="AT317" s="5" t="s">
        <v>105</v>
      </c>
      <c r="AU317" s="5" t="s">
        <v>51</v>
      </c>
      <c r="AY317" s="5" t="s">
        <v>104</v>
      </c>
      <c r="BE317" s="48">
        <f>IF($U$317="základní",$N$317,0)</f>
        <v>0</v>
      </c>
      <c r="BF317" s="48">
        <f>IF($U$317="snížená",$N$317,0)</f>
        <v>0</v>
      </c>
      <c r="BG317" s="48">
        <f>IF($U$317="zákl. přenesená",$N$317,0)</f>
        <v>0</v>
      </c>
      <c r="BH317" s="48">
        <f>IF($U$317="sníž. přenesená",$N$317,0)</f>
        <v>0</v>
      </c>
      <c r="BI317" s="48">
        <f>IF($U$317="nulová",$N$317,0)</f>
        <v>0</v>
      </c>
      <c r="BJ317" s="5" t="s">
        <v>11</v>
      </c>
      <c r="BK317" s="48">
        <f>ROUND($L$317*$K$317,2)</f>
        <v>0</v>
      </c>
      <c r="BL317" s="5" t="s">
        <v>160</v>
      </c>
    </row>
    <row r="318" spans="2:64" s="5" customFormat="1" ht="15.75" customHeight="1">
      <c r="B318" s="16"/>
      <c r="C318" s="98" t="s">
        <v>488</v>
      </c>
      <c r="D318" s="98" t="s">
        <v>199</v>
      </c>
      <c r="E318" s="99" t="s">
        <v>489</v>
      </c>
      <c r="F318" s="127" t="s">
        <v>490</v>
      </c>
      <c r="G318" s="128"/>
      <c r="H318" s="128"/>
      <c r="I318" s="128"/>
      <c r="J318" s="100" t="s">
        <v>108</v>
      </c>
      <c r="K318" s="101">
        <v>3.6</v>
      </c>
      <c r="L318" s="129">
        <v>0</v>
      </c>
      <c r="M318" s="128"/>
      <c r="N318" s="130">
        <f>ROUND($L$318*$K$318,2)</f>
        <v>0</v>
      </c>
      <c r="O318" s="120"/>
      <c r="P318" s="120"/>
      <c r="Q318" s="120"/>
      <c r="R318" s="17"/>
      <c r="T318" s="88"/>
      <c r="U318" s="89" t="s">
        <v>27</v>
      </c>
      <c r="V318" s="90">
        <v>0</v>
      </c>
      <c r="W318" s="90">
        <f>$V$318*$K$318</f>
        <v>0</v>
      </c>
      <c r="X318" s="90">
        <v>3.8800000000000002E-3</v>
      </c>
      <c r="Y318" s="90">
        <f>$X$318*$K$318</f>
        <v>1.3968000000000001E-2</v>
      </c>
      <c r="Z318" s="90">
        <v>0</v>
      </c>
      <c r="AA318" s="91">
        <f>$Z$318*$K$318</f>
        <v>0</v>
      </c>
      <c r="AR318" s="5" t="s">
        <v>218</v>
      </c>
      <c r="AT318" s="5" t="s">
        <v>199</v>
      </c>
      <c r="AU318" s="5" t="s">
        <v>51</v>
      </c>
      <c r="AY318" s="5" t="s">
        <v>104</v>
      </c>
      <c r="BE318" s="48">
        <f>IF($U$318="základní",$N$318,0)</f>
        <v>0</v>
      </c>
      <c r="BF318" s="48">
        <f>IF($U$318="snížená",$N$318,0)</f>
        <v>0</v>
      </c>
      <c r="BG318" s="48">
        <f>IF($U$318="zákl. přenesená",$N$318,0)</f>
        <v>0</v>
      </c>
      <c r="BH318" s="48">
        <f>IF($U$318="sníž. přenesená",$N$318,0)</f>
        <v>0</v>
      </c>
      <c r="BI318" s="48">
        <f>IF($U$318="nulová",$N$318,0)</f>
        <v>0</v>
      </c>
      <c r="BJ318" s="5" t="s">
        <v>11</v>
      </c>
      <c r="BK318" s="48">
        <f>ROUND($L$318*$K$318,2)</f>
        <v>0</v>
      </c>
      <c r="BL318" s="5" t="s">
        <v>160</v>
      </c>
    </row>
    <row r="319" spans="2:64" s="5" customFormat="1" ht="27" customHeight="1">
      <c r="B319" s="16"/>
      <c r="C319" s="84" t="s">
        <v>491</v>
      </c>
      <c r="D319" s="84" t="s">
        <v>105</v>
      </c>
      <c r="E319" s="85" t="s">
        <v>492</v>
      </c>
      <c r="F319" s="122" t="s">
        <v>493</v>
      </c>
      <c r="G319" s="120"/>
      <c r="H319" s="120"/>
      <c r="I319" s="120"/>
      <c r="J319" s="86" t="s">
        <v>202</v>
      </c>
      <c r="K319" s="87">
        <v>1</v>
      </c>
      <c r="L319" s="119">
        <v>0</v>
      </c>
      <c r="M319" s="120"/>
      <c r="N319" s="121">
        <f>ROUND($L$319*$K$319,2)</f>
        <v>0</v>
      </c>
      <c r="O319" s="120"/>
      <c r="P319" s="120"/>
      <c r="Q319" s="120"/>
      <c r="R319" s="17"/>
      <c r="T319" s="88"/>
      <c r="U319" s="89" t="s">
        <v>27</v>
      </c>
      <c r="V319" s="90">
        <v>0</v>
      </c>
      <c r="W319" s="90">
        <f>$V$319*$K$319</f>
        <v>0</v>
      </c>
      <c r="X319" s="90">
        <v>0</v>
      </c>
      <c r="Y319" s="90">
        <f>$X$319*$K$319</f>
        <v>0</v>
      </c>
      <c r="Z319" s="90">
        <v>0</v>
      </c>
      <c r="AA319" s="91">
        <f>$Z$319*$K$319</f>
        <v>0</v>
      </c>
      <c r="AR319" s="5" t="s">
        <v>160</v>
      </c>
      <c r="AT319" s="5" t="s">
        <v>105</v>
      </c>
      <c r="AU319" s="5" t="s">
        <v>51</v>
      </c>
      <c r="AY319" s="5" t="s">
        <v>104</v>
      </c>
      <c r="BE319" s="48">
        <f>IF($U$319="základní",$N$319,0)</f>
        <v>0</v>
      </c>
      <c r="BF319" s="48">
        <f>IF($U$319="snížená",$N$319,0)</f>
        <v>0</v>
      </c>
      <c r="BG319" s="48">
        <f>IF($U$319="zákl. přenesená",$N$319,0)</f>
        <v>0</v>
      </c>
      <c r="BH319" s="48">
        <f>IF($U$319="sníž. přenesená",$N$319,0)</f>
        <v>0</v>
      </c>
      <c r="BI319" s="48">
        <f>IF($U$319="nulová",$N$319,0)</f>
        <v>0</v>
      </c>
      <c r="BJ319" s="5" t="s">
        <v>11</v>
      </c>
      <c r="BK319" s="48">
        <f>ROUND($L$319*$K$319,2)</f>
        <v>0</v>
      </c>
      <c r="BL319" s="5" t="s">
        <v>160</v>
      </c>
    </row>
    <row r="320" spans="2:64" s="5" customFormat="1" ht="15.75" customHeight="1">
      <c r="B320" s="92"/>
      <c r="E320" s="93"/>
      <c r="F320" s="125" t="s">
        <v>11</v>
      </c>
      <c r="G320" s="126"/>
      <c r="H320" s="126"/>
      <c r="I320" s="126"/>
      <c r="K320" s="94">
        <v>1</v>
      </c>
      <c r="R320" s="95"/>
      <c r="T320" s="96"/>
      <c r="AA320" s="97"/>
      <c r="AT320" s="93" t="s">
        <v>111</v>
      </c>
      <c r="AU320" s="93" t="s">
        <v>51</v>
      </c>
      <c r="AV320" s="93" t="s">
        <v>51</v>
      </c>
      <c r="AW320" s="93" t="s">
        <v>60</v>
      </c>
      <c r="AX320" s="93" t="s">
        <v>11</v>
      </c>
      <c r="AY320" s="93" t="s">
        <v>104</v>
      </c>
    </row>
    <row r="321" spans="2:64" s="74" customFormat="1" ht="30.75" customHeight="1">
      <c r="B321" s="75"/>
      <c r="D321" s="83" t="s">
        <v>73</v>
      </c>
      <c r="N321" s="111">
        <f>$BK$321</f>
        <v>0</v>
      </c>
      <c r="O321" s="112"/>
      <c r="P321" s="112"/>
      <c r="Q321" s="112"/>
      <c r="R321" s="78"/>
      <c r="T321" s="79"/>
      <c r="W321" s="80">
        <f>SUM($W$322:$W$333)</f>
        <v>24.365099999999998</v>
      </c>
      <c r="Y321" s="80">
        <f>SUM($Y$322:$Y$333)</f>
        <v>0.359935</v>
      </c>
      <c r="AA321" s="81">
        <f>SUM($AA$322:$AA$333)</f>
        <v>0</v>
      </c>
      <c r="AR321" s="77" t="s">
        <v>51</v>
      </c>
      <c r="AT321" s="77" t="s">
        <v>43</v>
      </c>
      <c r="AU321" s="77" t="s">
        <v>11</v>
      </c>
      <c r="AY321" s="77" t="s">
        <v>104</v>
      </c>
      <c r="BK321" s="82">
        <f>SUM($BK$322:$BK$333)</f>
        <v>0</v>
      </c>
    </row>
    <row r="322" spans="2:64" s="5" customFormat="1" ht="39" customHeight="1">
      <c r="B322" s="16"/>
      <c r="C322" s="84" t="s">
        <v>494</v>
      </c>
      <c r="D322" s="84" t="s">
        <v>105</v>
      </c>
      <c r="E322" s="85" t="s">
        <v>495</v>
      </c>
      <c r="F322" s="122" t="s">
        <v>496</v>
      </c>
      <c r="G322" s="120"/>
      <c r="H322" s="120"/>
      <c r="I322" s="120"/>
      <c r="J322" s="86" t="s">
        <v>145</v>
      </c>
      <c r="K322" s="87">
        <v>50.55</v>
      </c>
      <c r="L322" s="119">
        <v>0</v>
      </c>
      <c r="M322" s="120"/>
      <c r="N322" s="121">
        <f>ROUND($L$322*$K$322,2)</f>
        <v>0</v>
      </c>
      <c r="O322" s="120"/>
      <c r="P322" s="120"/>
      <c r="Q322" s="120"/>
      <c r="R322" s="17"/>
      <c r="T322" s="88"/>
      <c r="U322" s="89" t="s">
        <v>27</v>
      </c>
      <c r="V322" s="90">
        <v>0.48199999999999998</v>
      </c>
      <c r="W322" s="90">
        <f>$V$322*$K$322</f>
        <v>24.365099999999998</v>
      </c>
      <c r="X322" s="90">
        <v>3.7000000000000002E-3</v>
      </c>
      <c r="Y322" s="90">
        <f>$X$322*$K$322</f>
        <v>0.18703500000000001</v>
      </c>
      <c r="Z322" s="90">
        <v>0</v>
      </c>
      <c r="AA322" s="91">
        <f>$Z$322*$K$322</f>
        <v>0</v>
      </c>
      <c r="AR322" s="5" t="s">
        <v>160</v>
      </c>
      <c r="AT322" s="5" t="s">
        <v>105</v>
      </c>
      <c r="AU322" s="5" t="s">
        <v>51</v>
      </c>
      <c r="AY322" s="5" t="s">
        <v>104</v>
      </c>
      <c r="BE322" s="48">
        <f>IF($U$322="základní",$N$322,0)</f>
        <v>0</v>
      </c>
      <c r="BF322" s="48">
        <f>IF($U$322="snížená",$N$322,0)</f>
        <v>0</v>
      </c>
      <c r="BG322" s="48">
        <f>IF($U$322="zákl. přenesená",$N$322,0)</f>
        <v>0</v>
      </c>
      <c r="BH322" s="48">
        <f>IF($U$322="sníž. přenesená",$N$322,0)</f>
        <v>0</v>
      </c>
      <c r="BI322" s="48">
        <f>IF($U$322="nulová",$N$322,0)</f>
        <v>0</v>
      </c>
      <c r="BJ322" s="5" t="s">
        <v>11</v>
      </c>
      <c r="BK322" s="48">
        <f>ROUND($L$322*$K$322,2)</f>
        <v>0</v>
      </c>
      <c r="BL322" s="5" t="s">
        <v>160</v>
      </c>
    </row>
    <row r="323" spans="2:64" s="5" customFormat="1" ht="15.75" customHeight="1">
      <c r="B323" s="92"/>
      <c r="E323" s="93"/>
      <c r="F323" s="125" t="s">
        <v>497</v>
      </c>
      <c r="G323" s="126"/>
      <c r="H323" s="126"/>
      <c r="I323" s="126"/>
      <c r="K323" s="94">
        <v>50.55</v>
      </c>
      <c r="R323" s="95"/>
      <c r="T323" s="96"/>
      <c r="AA323" s="97"/>
      <c r="AT323" s="93" t="s">
        <v>111</v>
      </c>
      <c r="AU323" s="93" t="s">
        <v>51</v>
      </c>
      <c r="AV323" s="93" t="s">
        <v>51</v>
      </c>
      <c r="AW323" s="93" t="s">
        <v>60</v>
      </c>
      <c r="AX323" s="93" t="s">
        <v>11</v>
      </c>
      <c r="AY323" s="93" t="s">
        <v>104</v>
      </c>
    </row>
    <row r="324" spans="2:64" s="5" customFormat="1" ht="15.75" customHeight="1">
      <c r="B324" s="16"/>
      <c r="C324" s="98" t="s">
        <v>498</v>
      </c>
      <c r="D324" s="98" t="s">
        <v>199</v>
      </c>
      <c r="E324" s="99" t="s">
        <v>499</v>
      </c>
      <c r="F324" s="127" t="s">
        <v>500</v>
      </c>
      <c r="G324" s="128"/>
      <c r="H324" s="128"/>
      <c r="I324" s="128"/>
      <c r="J324" s="100" t="s">
        <v>202</v>
      </c>
      <c r="K324" s="101">
        <v>5</v>
      </c>
      <c r="L324" s="129">
        <v>0</v>
      </c>
      <c r="M324" s="128"/>
      <c r="N324" s="130">
        <f>ROUND($L$324*$K$324,2)</f>
        <v>0</v>
      </c>
      <c r="O324" s="120"/>
      <c r="P324" s="120"/>
      <c r="Q324" s="120"/>
      <c r="R324" s="17"/>
      <c r="T324" s="88"/>
      <c r="U324" s="89" t="s">
        <v>27</v>
      </c>
      <c r="V324" s="90">
        <v>0</v>
      </c>
      <c r="W324" s="90">
        <f>$V$324*$K$324</f>
        <v>0</v>
      </c>
      <c r="X324" s="90">
        <v>8.0000000000000004E-4</v>
      </c>
      <c r="Y324" s="90">
        <f>$X$324*$K$324</f>
        <v>4.0000000000000001E-3</v>
      </c>
      <c r="Z324" s="90">
        <v>0</v>
      </c>
      <c r="AA324" s="91">
        <f>$Z$324*$K$324</f>
        <v>0</v>
      </c>
      <c r="AR324" s="5" t="s">
        <v>218</v>
      </c>
      <c r="AT324" s="5" t="s">
        <v>199</v>
      </c>
      <c r="AU324" s="5" t="s">
        <v>51</v>
      </c>
      <c r="AY324" s="5" t="s">
        <v>104</v>
      </c>
      <c r="BE324" s="48">
        <f>IF($U$324="základní",$N$324,0)</f>
        <v>0</v>
      </c>
      <c r="BF324" s="48">
        <f>IF($U$324="snížená",$N$324,0)</f>
        <v>0</v>
      </c>
      <c r="BG324" s="48">
        <f>IF($U$324="zákl. přenesená",$N$324,0)</f>
        <v>0</v>
      </c>
      <c r="BH324" s="48">
        <f>IF($U$324="sníž. přenesená",$N$324,0)</f>
        <v>0</v>
      </c>
      <c r="BI324" s="48">
        <f>IF($U$324="nulová",$N$324,0)</f>
        <v>0</v>
      </c>
      <c r="BJ324" s="5" t="s">
        <v>11</v>
      </c>
      <c r="BK324" s="48">
        <f>ROUND($L$324*$K$324,2)</f>
        <v>0</v>
      </c>
      <c r="BL324" s="5" t="s">
        <v>160</v>
      </c>
    </row>
    <row r="325" spans="2:64" s="5" customFormat="1" ht="15.75" customHeight="1">
      <c r="B325" s="16"/>
      <c r="C325" s="98" t="s">
        <v>501</v>
      </c>
      <c r="D325" s="98" t="s">
        <v>199</v>
      </c>
      <c r="E325" s="99" t="s">
        <v>502</v>
      </c>
      <c r="F325" s="127" t="s">
        <v>503</v>
      </c>
      <c r="G325" s="128"/>
      <c r="H325" s="128"/>
      <c r="I325" s="128"/>
      <c r="J325" s="100" t="s">
        <v>202</v>
      </c>
      <c r="K325" s="101">
        <v>5</v>
      </c>
      <c r="L325" s="129">
        <v>0</v>
      </c>
      <c r="M325" s="128"/>
      <c r="N325" s="130">
        <f>ROUND($L$325*$K$325,2)</f>
        <v>0</v>
      </c>
      <c r="O325" s="120"/>
      <c r="P325" s="120"/>
      <c r="Q325" s="120"/>
      <c r="R325" s="17"/>
      <c r="T325" s="88"/>
      <c r="U325" s="89" t="s">
        <v>27</v>
      </c>
      <c r="V325" s="90">
        <v>0</v>
      </c>
      <c r="W325" s="90">
        <f>$V$325*$K$325</f>
        <v>0</v>
      </c>
      <c r="X325" s="90">
        <v>2.3999999999999998E-3</v>
      </c>
      <c r="Y325" s="90">
        <f>$X$325*$K$325</f>
        <v>1.1999999999999999E-2</v>
      </c>
      <c r="Z325" s="90">
        <v>0</v>
      </c>
      <c r="AA325" s="91">
        <f>$Z$325*$K$325</f>
        <v>0</v>
      </c>
      <c r="AR325" s="5" t="s">
        <v>218</v>
      </c>
      <c r="AT325" s="5" t="s">
        <v>199</v>
      </c>
      <c r="AU325" s="5" t="s">
        <v>51</v>
      </c>
      <c r="AY325" s="5" t="s">
        <v>104</v>
      </c>
      <c r="BE325" s="48">
        <f>IF($U$325="základní",$N$325,0)</f>
        <v>0</v>
      </c>
      <c r="BF325" s="48">
        <f>IF($U$325="snížená",$N$325,0)</f>
        <v>0</v>
      </c>
      <c r="BG325" s="48">
        <f>IF($U$325="zákl. přenesená",$N$325,0)</f>
        <v>0</v>
      </c>
      <c r="BH325" s="48">
        <f>IF($U$325="sníž. přenesená",$N$325,0)</f>
        <v>0</v>
      </c>
      <c r="BI325" s="48">
        <f>IF($U$325="nulová",$N$325,0)</f>
        <v>0</v>
      </c>
      <c r="BJ325" s="5" t="s">
        <v>11</v>
      </c>
      <c r="BK325" s="48">
        <f>ROUND($L$325*$K$325,2)</f>
        <v>0</v>
      </c>
      <c r="BL325" s="5" t="s">
        <v>160</v>
      </c>
    </row>
    <row r="326" spans="2:64" s="5" customFormat="1" ht="15.75" customHeight="1">
      <c r="B326" s="16"/>
      <c r="C326" s="98" t="s">
        <v>504</v>
      </c>
      <c r="D326" s="98" t="s">
        <v>199</v>
      </c>
      <c r="E326" s="99" t="s">
        <v>505</v>
      </c>
      <c r="F326" s="127" t="s">
        <v>506</v>
      </c>
      <c r="G326" s="128"/>
      <c r="H326" s="128"/>
      <c r="I326" s="128"/>
      <c r="J326" s="100" t="s">
        <v>202</v>
      </c>
      <c r="K326" s="101">
        <v>4</v>
      </c>
      <c r="L326" s="129">
        <v>0</v>
      </c>
      <c r="M326" s="128"/>
      <c r="N326" s="130">
        <f>ROUND($L$326*$K$326,2)</f>
        <v>0</v>
      </c>
      <c r="O326" s="120"/>
      <c r="P326" s="120"/>
      <c r="Q326" s="120"/>
      <c r="R326" s="17"/>
      <c r="T326" s="88"/>
      <c r="U326" s="89" t="s">
        <v>27</v>
      </c>
      <c r="V326" s="90">
        <v>0</v>
      </c>
      <c r="W326" s="90">
        <f>$V$326*$K$326</f>
        <v>0</v>
      </c>
      <c r="X326" s="90">
        <v>4.4999999999999997E-3</v>
      </c>
      <c r="Y326" s="90">
        <f>$X$326*$K$326</f>
        <v>1.7999999999999999E-2</v>
      </c>
      <c r="Z326" s="90">
        <v>0</v>
      </c>
      <c r="AA326" s="91">
        <f>$Z$326*$K$326</f>
        <v>0</v>
      </c>
      <c r="AR326" s="5" t="s">
        <v>218</v>
      </c>
      <c r="AT326" s="5" t="s">
        <v>199</v>
      </c>
      <c r="AU326" s="5" t="s">
        <v>51</v>
      </c>
      <c r="AY326" s="5" t="s">
        <v>104</v>
      </c>
      <c r="BE326" s="48">
        <f>IF($U$326="základní",$N$326,0)</f>
        <v>0</v>
      </c>
      <c r="BF326" s="48">
        <f>IF($U$326="snížená",$N$326,0)</f>
        <v>0</v>
      </c>
      <c r="BG326" s="48">
        <f>IF($U$326="zákl. přenesená",$N$326,0)</f>
        <v>0</v>
      </c>
      <c r="BH326" s="48">
        <f>IF($U$326="sníž. přenesená",$N$326,0)</f>
        <v>0</v>
      </c>
      <c r="BI326" s="48">
        <f>IF($U$326="nulová",$N$326,0)</f>
        <v>0</v>
      </c>
      <c r="BJ326" s="5" t="s">
        <v>11</v>
      </c>
      <c r="BK326" s="48">
        <f>ROUND($L$326*$K$326,2)</f>
        <v>0</v>
      </c>
      <c r="BL326" s="5" t="s">
        <v>160</v>
      </c>
    </row>
    <row r="327" spans="2:64" s="5" customFormat="1" ht="15.75" customHeight="1">
      <c r="B327" s="16"/>
      <c r="C327" s="98" t="s">
        <v>507</v>
      </c>
      <c r="D327" s="98" t="s">
        <v>199</v>
      </c>
      <c r="E327" s="99" t="s">
        <v>508</v>
      </c>
      <c r="F327" s="127" t="s">
        <v>509</v>
      </c>
      <c r="G327" s="128"/>
      <c r="H327" s="128"/>
      <c r="I327" s="128"/>
      <c r="J327" s="100" t="s">
        <v>202</v>
      </c>
      <c r="K327" s="101">
        <v>3</v>
      </c>
      <c r="L327" s="129">
        <v>0</v>
      </c>
      <c r="M327" s="128"/>
      <c r="N327" s="130">
        <f>ROUND($L$327*$K$327,2)</f>
        <v>0</v>
      </c>
      <c r="O327" s="120"/>
      <c r="P327" s="120"/>
      <c r="Q327" s="120"/>
      <c r="R327" s="17"/>
      <c r="T327" s="88"/>
      <c r="U327" s="89" t="s">
        <v>27</v>
      </c>
      <c r="V327" s="90">
        <v>0</v>
      </c>
      <c r="W327" s="90">
        <f>$V$327*$K$327</f>
        <v>0</v>
      </c>
      <c r="X327" s="90">
        <v>6.8999999999999999E-3</v>
      </c>
      <c r="Y327" s="90">
        <f>$X$327*$K$327</f>
        <v>2.07E-2</v>
      </c>
      <c r="Z327" s="90">
        <v>0</v>
      </c>
      <c r="AA327" s="91">
        <f>$Z$327*$K$327</f>
        <v>0</v>
      </c>
      <c r="AR327" s="5" t="s">
        <v>218</v>
      </c>
      <c r="AT327" s="5" t="s">
        <v>199</v>
      </c>
      <c r="AU327" s="5" t="s">
        <v>51</v>
      </c>
      <c r="AY327" s="5" t="s">
        <v>104</v>
      </c>
      <c r="BE327" s="48">
        <f>IF($U$327="základní",$N$327,0)</f>
        <v>0</v>
      </c>
      <c r="BF327" s="48">
        <f>IF($U$327="snížená",$N$327,0)</f>
        <v>0</v>
      </c>
      <c r="BG327" s="48">
        <f>IF($U$327="zákl. přenesená",$N$327,0)</f>
        <v>0</v>
      </c>
      <c r="BH327" s="48">
        <f>IF($U$327="sníž. přenesená",$N$327,0)</f>
        <v>0</v>
      </c>
      <c r="BI327" s="48">
        <f>IF($U$327="nulová",$N$327,0)</f>
        <v>0</v>
      </c>
      <c r="BJ327" s="5" t="s">
        <v>11</v>
      </c>
      <c r="BK327" s="48">
        <f>ROUND($L$327*$K$327,2)</f>
        <v>0</v>
      </c>
      <c r="BL327" s="5" t="s">
        <v>160</v>
      </c>
    </row>
    <row r="328" spans="2:64" s="5" customFormat="1" ht="15.75" customHeight="1">
      <c r="B328" s="16"/>
      <c r="C328" s="98" t="s">
        <v>510</v>
      </c>
      <c r="D328" s="98" t="s">
        <v>199</v>
      </c>
      <c r="E328" s="99" t="s">
        <v>511</v>
      </c>
      <c r="F328" s="127" t="s">
        <v>512</v>
      </c>
      <c r="G328" s="128"/>
      <c r="H328" s="128"/>
      <c r="I328" s="128"/>
      <c r="J328" s="100" t="s">
        <v>202</v>
      </c>
      <c r="K328" s="101">
        <v>3</v>
      </c>
      <c r="L328" s="129">
        <v>0</v>
      </c>
      <c r="M328" s="128"/>
      <c r="N328" s="130">
        <f>ROUND($L$328*$K$328,2)</f>
        <v>0</v>
      </c>
      <c r="O328" s="120"/>
      <c r="P328" s="120"/>
      <c r="Q328" s="120"/>
      <c r="R328" s="17"/>
      <c r="T328" s="88"/>
      <c r="U328" s="89" t="s">
        <v>27</v>
      </c>
      <c r="V328" s="90">
        <v>0</v>
      </c>
      <c r="W328" s="90">
        <f>$V$328*$K$328</f>
        <v>0</v>
      </c>
      <c r="X328" s="90">
        <v>8.6999999999999994E-3</v>
      </c>
      <c r="Y328" s="90">
        <f>$X$328*$K$328</f>
        <v>2.6099999999999998E-2</v>
      </c>
      <c r="Z328" s="90">
        <v>0</v>
      </c>
      <c r="AA328" s="91">
        <f>$Z$328*$K$328</f>
        <v>0</v>
      </c>
      <c r="AR328" s="5" t="s">
        <v>218</v>
      </c>
      <c r="AT328" s="5" t="s">
        <v>199</v>
      </c>
      <c r="AU328" s="5" t="s">
        <v>51</v>
      </c>
      <c r="AY328" s="5" t="s">
        <v>104</v>
      </c>
      <c r="BE328" s="48">
        <f>IF($U$328="základní",$N$328,0)</f>
        <v>0</v>
      </c>
      <c r="BF328" s="48">
        <f>IF($U$328="snížená",$N$328,0)</f>
        <v>0</v>
      </c>
      <c r="BG328" s="48">
        <f>IF($U$328="zákl. přenesená",$N$328,0)</f>
        <v>0</v>
      </c>
      <c r="BH328" s="48">
        <f>IF($U$328="sníž. přenesená",$N$328,0)</f>
        <v>0</v>
      </c>
      <c r="BI328" s="48">
        <f>IF($U$328="nulová",$N$328,0)</f>
        <v>0</v>
      </c>
      <c r="BJ328" s="5" t="s">
        <v>11</v>
      </c>
      <c r="BK328" s="48">
        <f>ROUND($L$328*$K$328,2)</f>
        <v>0</v>
      </c>
      <c r="BL328" s="5" t="s">
        <v>160</v>
      </c>
    </row>
    <row r="329" spans="2:64" s="5" customFormat="1" ht="15.75" customHeight="1">
      <c r="B329" s="16"/>
      <c r="C329" s="98" t="s">
        <v>513</v>
      </c>
      <c r="D329" s="98" t="s">
        <v>199</v>
      </c>
      <c r="E329" s="99" t="s">
        <v>514</v>
      </c>
      <c r="F329" s="127" t="s">
        <v>515</v>
      </c>
      <c r="G329" s="128"/>
      <c r="H329" s="128"/>
      <c r="I329" s="128"/>
      <c r="J329" s="100" t="s">
        <v>202</v>
      </c>
      <c r="K329" s="101">
        <v>5</v>
      </c>
      <c r="L329" s="129">
        <v>0</v>
      </c>
      <c r="M329" s="128"/>
      <c r="N329" s="130">
        <f>ROUND($L$329*$K$329,2)</f>
        <v>0</v>
      </c>
      <c r="O329" s="120"/>
      <c r="P329" s="120"/>
      <c r="Q329" s="120"/>
      <c r="R329" s="17"/>
      <c r="T329" s="88"/>
      <c r="U329" s="89" t="s">
        <v>27</v>
      </c>
      <c r="V329" s="90">
        <v>0</v>
      </c>
      <c r="W329" s="90">
        <f>$V$329*$K$329</f>
        <v>0</v>
      </c>
      <c r="X329" s="90">
        <v>1E-3</v>
      </c>
      <c r="Y329" s="90">
        <f>$X$329*$K$329</f>
        <v>5.0000000000000001E-3</v>
      </c>
      <c r="Z329" s="90">
        <v>0</v>
      </c>
      <c r="AA329" s="91">
        <f>$Z$329*$K$329</f>
        <v>0</v>
      </c>
      <c r="AR329" s="5" t="s">
        <v>218</v>
      </c>
      <c r="AT329" s="5" t="s">
        <v>199</v>
      </c>
      <c r="AU329" s="5" t="s">
        <v>51</v>
      </c>
      <c r="AY329" s="5" t="s">
        <v>104</v>
      </c>
      <c r="BE329" s="48">
        <f>IF($U$329="základní",$N$329,0)</f>
        <v>0</v>
      </c>
      <c r="BF329" s="48">
        <f>IF($U$329="snížená",$N$329,0)</f>
        <v>0</v>
      </c>
      <c r="BG329" s="48">
        <f>IF($U$329="zákl. přenesená",$N$329,0)</f>
        <v>0</v>
      </c>
      <c r="BH329" s="48">
        <f>IF($U$329="sníž. přenesená",$N$329,0)</f>
        <v>0</v>
      </c>
      <c r="BI329" s="48">
        <f>IF($U$329="nulová",$N$329,0)</f>
        <v>0</v>
      </c>
      <c r="BJ329" s="5" t="s">
        <v>11</v>
      </c>
      <c r="BK329" s="48">
        <f>ROUND($L$329*$K$329,2)</f>
        <v>0</v>
      </c>
      <c r="BL329" s="5" t="s">
        <v>160</v>
      </c>
    </row>
    <row r="330" spans="2:64" s="5" customFormat="1" ht="15.75" customHeight="1">
      <c r="B330" s="16"/>
      <c r="C330" s="98" t="s">
        <v>516</v>
      </c>
      <c r="D330" s="98" t="s">
        <v>199</v>
      </c>
      <c r="E330" s="99" t="s">
        <v>517</v>
      </c>
      <c r="F330" s="127" t="s">
        <v>518</v>
      </c>
      <c r="G330" s="128"/>
      <c r="H330" s="128"/>
      <c r="I330" s="128"/>
      <c r="J330" s="100" t="s">
        <v>202</v>
      </c>
      <c r="K330" s="101">
        <v>5</v>
      </c>
      <c r="L330" s="129">
        <v>0</v>
      </c>
      <c r="M330" s="128"/>
      <c r="N330" s="130">
        <f>ROUND($L$330*$K$330,2)</f>
        <v>0</v>
      </c>
      <c r="O330" s="120"/>
      <c r="P330" s="120"/>
      <c r="Q330" s="120"/>
      <c r="R330" s="17"/>
      <c r="T330" s="88"/>
      <c r="U330" s="89" t="s">
        <v>27</v>
      </c>
      <c r="V330" s="90">
        <v>0</v>
      </c>
      <c r="W330" s="90">
        <f>$V$330*$K$330</f>
        <v>0</v>
      </c>
      <c r="X330" s="90">
        <v>2.5999999999999999E-3</v>
      </c>
      <c r="Y330" s="90">
        <f>$X$330*$K$330</f>
        <v>1.2999999999999999E-2</v>
      </c>
      <c r="Z330" s="90">
        <v>0</v>
      </c>
      <c r="AA330" s="91">
        <f>$Z$330*$K$330</f>
        <v>0</v>
      </c>
      <c r="AR330" s="5" t="s">
        <v>218</v>
      </c>
      <c r="AT330" s="5" t="s">
        <v>199</v>
      </c>
      <c r="AU330" s="5" t="s">
        <v>51</v>
      </c>
      <c r="AY330" s="5" t="s">
        <v>104</v>
      </c>
      <c r="BE330" s="48">
        <f>IF($U$330="základní",$N$330,0)</f>
        <v>0</v>
      </c>
      <c r="BF330" s="48">
        <f>IF($U$330="snížená",$N$330,0)</f>
        <v>0</v>
      </c>
      <c r="BG330" s="48">
        <f>IF($U$330="zákl. přenesená",$N$330,0)</f>
        <v>0</v>
      </c>
      <c r="BH330" s="48">
        <f>IF($U$330="sníž. přenesená",$N$330,0)</f>
        <v>0</v>
      </c>
      <c r="BI330" s="48">
        <f>IF($U$330="nulová",$N$330,0)</f>
        <v>0</v>
      </c>
      <c r="BJ330" s="5" t="s">
        <v>11</v>
      </c>
      <c r="BK330" s="48">
        <f>ROUND($L$330*$K$330,2)</f>
        <v>0</v>
      </c>
      <c r="BL330" s="5" t="s">
        <v>160</v>
      </c>
    </row>
    <row r="331" spans="2:64" s="5" customFormat="1" ht="15.75" customHeight="1">
      <c r="B331" s="16"/>
      <c r="C331" s="98" t="s">
        <v>519</v>
      </c>
      <c r="D331" s="98" t="s">
        <v>199</v>
      </c>
      <c r="E331" s="99" t="s">
        <v>520</v>
      </c>
      <c r="F331" s="127" t="s">
        <v>521</v>
      </c>
      <c r="G331" s="128"/>
      <c r="H331" s="128"/>
      <c r="I331" s="128"/>
      <c r="J331" s="100" t="s">
        <v>202</v>
      </c>
      <c r="K331" s="101">
        <v>4</v>
      </c>
      <c r="L331" s="129">
        <v>0</v>
      </c>
      <c r="M331" s="128"/>
      <c r="N331" s="130">
        <f>ROUND($L$331*$K$331,2)</f>
        <v>0</v>
      </c>
      <c r="O331" s="120"/>
      <c r="P331" s="120"/>
      <c r="Q331" s="120"/>
      <c r="R331" s="17"/>
      <c r="T331" s="88"/>
      <c r="U331" s="89" t="s">
        <v>27</v>
      </c>
      <c r="V331" s="90">
        <v>0</v>
      </c>
      <c r="W331" s="90">
        <f>$V$331*$K$331</f>
        <v>0</v>
      </c>
      <c r="X331" s="90">
        <v>4.1999999999999997E-3</v>
      </c>
      <c r="Y331" s="90">
        <f>$X$331*$K$331</f>
        <v>1.6799999999999999E-2</v>
      </c>
      <c r="Z331" s="90">
        <v>0</v>
      </c>
      <c r="AA331" s="91">
        <f>$Z$331*$K$331</f>
        <v>0</v>
      </c>
      <c r="AR331" s="5" t="s">
        <v>218</v>
      </c>
      <c r="AT331" s="5" t="s">
        <v>199</v>
      </c>
      <c r="AU331" s="5" t="s">
        <v>51</v>
      </c>
      <c r="AY331" s="5" t="s">
        <v>104</v>
      </c>
      <c r="BE331" s="48">
        <f>IF($U$331="základní",$N$331,0)</f>
        <v>0</v>
      </c>
      <c r="BF331" s="48">
        <f>IF($U$331="snížená",$N$331,0)</f>
        <v>0</v>
      </c>
      <c r="BG331" s="48">
        <f>IF($U$331="zákl. přenesená",$N$331,0)</f>
        <v>0</v>
      </c>
      <c r="BH331" s="48">
        <f>IF($U$331="sníž. přenesená",$N$331,0)</f>
        <v>0</v>
      </c>
      <c r="BI331" s="48">
        <f>IF($U$331="nulová",$N$331,0)</f>
        <v>0</v>
      </c>
      <c r="BJ331" s="5" t="s">
        <v>11</v>
      </c>
      <c r="BK331" s="48">
        <f>ROUND($L$331*$K$331,2)</f>
        <v>0</v>
      </c>
      <c r="BL331" s="5" t="s">
        <v>160</v>
      </c>
    </row>
    <row r="332" spans="2:64" s="5" customFormat="1" ht="15.75" customHeight="1">
      <c r="B332" s="16"/>
      <c r="C332" s="98" t="s">
        <v>522</v>
      </c>
      <c r="D332" s="98" t="s">
        <v>199</v>
      </c>
      <c r="E332" s="99" t="s">
        <v>523</v>
      </c>
      <c r="F332" s="127" t="s">
        <v>524</v>
      </c>
      <c r="G332" s="128"/>
      <c r="H332" s="128"/>
      <c r="I332" s="128"/>
      <c r="J332" s="100" t="s">
        <v>202</v>
      </c>
      <c r="K332" s="101">
        <v>3</v>
      </c>
      <c r="L332" s="129">
        <v>0</v>
      </c>
      <c r="M332" s="128"/>
      <c r="N332" s="130">
        <f>ROUND($L$332*$K$332,2)</f>
        <v>0</v>
      </c>
      <c r="O332" s="120"/>
      <c r="P332" s="120"/>
      <c r="Q332" s="120"/>
      <c r="R332" s="17"/>
      <c r="T332" s="88"/>
      <c r="U332" s="89" t="s">
        <v>27</v>
      </c>
      <c r="V332" s="90">
        <v>0</v>
      </c>
      <c r="W332" s="90">
        <f>$V$332*$K$332</f>
        <v>0</v>
      </c>
      <c r="X332" s="90">
        <v>8.5000000000000006E-3</v>
      </c>
      <c r="Y332" s="90">
        <f>$X$332*$K$332</f>
        <v>2.5500000000000002E-2</v>
      </c>
      <c r="Z332" s="90">
        <v>0</v>
      </c>
      <c r="AA332" s="91">
        <f>$Z$332*$K$332</f>
        <v>0</v>
      </c>
      <c r="AR332" s="5" t="s">
        <v>218</v>
      </c>
      <c r="AT332" s="5" t="s">
        <v>199</v>
      </c>
      <c r="AU332" s="5" t="s">
        <v>51</v>
      </c>
      <c r="AY332" s="5" t="s">
        <v>104</v>
      </c>
      <c r="BE332" s="48">
        <f>IF($U$332="základní",$N$332,0)</f>
        <v>0</v>
      </c>
      <c r="BF332" s="48">
        <f>IF($U$332="snížená",$N$332,0)</f>
        <v>0</v>
      </c>
      <c r="BG332" s="48">
        <f>IF($U$332="zákl. přenesená",$N$332,0)</f>
        <v>0</v>
      </c>
      <c r="BH332" s="48">
        <f>IF($U$332="sníž. přenesená",$N$332,0)</f>
        <v>0</v>
      </c>
      <c r="BI332" s="48">
        <f>IF($U$332="nulová",$N$332,0)</f>
        <v>0</v>
      </c>
      <c r="BJ332" s="5" t="s">
        <v>11</v>
      </c>
      <c r="BK332" s="48">
        <f>ROUND($L$332*$K$332,2)</f>
        <v>0</v>
      </c>
      <c r="BL332" s="5" t="s">
        <v>160</v>
      </c>
    </row>
    <row r="333" spans="2:64" s="5" customFormat="1" ht="15.75" customHeight="1">
      <c r="B333" s="16"/>
      <c r="C333" s="98" t="s">
        <v>525</v>
      </c>
      <c r="D333" s="98" t="s">
        <v>199</v>
      </c>
      <c r="E333" s="99" t="s">
        <v>526</v>
      </c>
      <c r="F333" s="127" t="s">
        <v>527</v>
      </c>
      <c r="G333" s="128"/>
      <c r="H333" s="128"/>
      <c r="I333" s="128"/>
      <c r="J333" s="100" t="s">
        <v>202</v>
      </c>
      <c r="K333" s="101">
        <v>3</v>
      </c>
      <c r="L333" s="129">
        <v>0</v>
      </c>
      <c r="M333" s="128"/>
      <c r="N333" s="130">
        <f>ROUND($L$333*$K$333,2)</f>
        <v>0</v>
      </c>
      <c r="O333" s="120"/>
      <c r="P333" s="120"/>
      <c r="Q333" s="120"/>
      <c r="R333" s="17"/>
      <c r="T333" s="88"/>
      <c r="U333" s="89" t="s">
        <v>27</v>
      </c>
      <c r="V333" s="90">
        <v>0</v>
      </c>
      <c r="W333" s="90">
        <f>$V$333*$K$333</f>
        <v>0</v>
      </c>
      <c r="X333" s="90">
        <v>1.06E-2</v>
      </c>
      <c r="Y333" s="90">
        <f>$X$333*$K$333</f>
        <v>3.1800000000000002E-2</v>
      </c>
      <c r="Z333" s="90">
        <v>0</v>
      </c>
      <c r="AA333" s="91">
        <f>$Z$333*$K$333</f>
        <v>0</v>
      </c>
      <c r="AR333" s="5" t="s">
        <v>218</v>
      </c>
      <c r="AT333" s="5" t="s">
        <v>199</v>
      </c>
      <c r="AU333" s="5" t="s">
        <v>51</v>
      </c>
      <c r="AY333" s="5" t="s">
        <v>104</v>
      </c>
      <c r="BE333" s="48">
        <f>IF($U$333="základní",$N$333,0)</f>
        <v>0</v>
      </c>
      <c r="BF333" s="48">
        <f>IF($U$333="snížená",$N$333,0)</f>
        <v>0</v>
      </c>
      <c r="BG333" s="48">
        <f>IF($U$333="zákl. přenesená",$N$333,0)</f>
        <v>0</v>
      </c>
      <c r="BH333" s="48">
        <f>IF($U$333="sníž. přenesená",$N$333,0)</f>
        <v>0</v>
      </c>
      <c r="BI333" s="48">
        <f>IF($U$333="nulová",$N$333,0)</f>
        <v>0</v>
      </c>
      <c r="BJ333" s="5" t="s">
        <v>11</v>
      </c>
      <c r="BK333" s="48">
        <f>ROUND($L$333*$K$333,2)</f>
        <v>0</v>
      </c>
      <c r="BL333" s="5" t="s">
        <v>160</v>
      </c>
    </row>
    <row r="334" spans="2:64" s="74" customFormat="1" ht="30.75" customHeight="1">
      <c r="B334" s="75"/>
      <c r="D334" s="83" t="s">
        <v>74</v>
      </c>
      <c r="N334" s="111">
        <f>$BK$334</f>
        <v>0</v>
      </c>
      <c r="O334" s="112"/>
      <c r="P334" s="112"/>
      <c r="Q334" s="112"/>
      <c r="R334" s="78"/>
      <c r="T334" s="79"/>
      <c r="W334" s="80">
        <f>SUM($W$335:$W$336)</f>
        <v>0.94</v>
      </c>
      <c r="Y334" s="80">
        <f>SUM($Y$335:$Y$336)</f>
        <v>0</v>
      </c>
      <c r="AA334" s="81">
        <f>SUM($AA$335:$AA$336)</f>
        <v>0</v>
      </c>
      <c r="AR334" s="77" t="s">
        <v>51</v>
      </c>
      <c r="AT334" s="77" t="s">
        <v>43</v>
      </c>
      <c r="AU334" s="77" t="s">
        <v>11</v>
      </c>
      <c r="AY334" s="77" t="s">
        <v>104</v>
      </c>
      <c r="BK334" s="82">
        <f>SUM($BK$335:$BK$336)</f>
        <v>0</v>
      </c>
    </row>
    <row r="335" spans="2:64" s="5" customFormat="1" ht="27" customHeight="1">
      <c r="B335" s="16"/>
      <c r="C335" s="84" t="s">
        <v>528</v>
      </c>
      <c r="D335" s="84" t="s">
        <v>105</v>
      </c>
      <c r="E335" s="85" t="s">
        <v>529</v>
      </c>
      <c r="F335" s="122" t="s">
        <v>530</v>
      </c>
      <c r="G335" s="120"/>
      <c r="H335" s="120"/>
      <c r="I335" s="120"/>
      <c r="J335" s="86" t="s">
        <v>202</v>
      </c>
      <c r="K335" s="87">
        <v>2</v>
      </c>
      <c r="L335" s="119">
        <v>0</v>
      </c>
      <c r="M335" s="120"/>
      <c r="N335" s="121">
        <f>ROUND($L$335*$K$335,2)</f>
        <v>0</v>
      </c>
      <c r="O335" s="120"/>
      <c r="P335" s="120"/>
      <c r="Q335" s="120"/>
      <c r="R335" s="17"/>
      <c r="T335" s="88"/>
      <c r="U335" s="89" t="s">
        <v>27</v>
      </c>
      <c r="V335" s="90">
        <v>0.47</v>
      </c>
      <c r="W335" s="90">
        <f>$V$335*$K$335</f>
        <v>0.94</v>
      </c>
      <c r="X335" s="90">
        <v>0</v>
      </c>
      <c r="Y335" s="90">
        <f>$X$335*$K$335</f>
        <v>0</v>
      </c>
      <c r="Z335" s="90">
        <v>0</v>
      </c>
      <c r="AA335" s="91">
        <f>$Z$335*$K$335</f>
        <v>0</v>
      </c>
      <c r="AR335" s="5" t="s">
        <v>160</v>
      </c>
      <c r="AT335" s="5" t="s">
        <v>105</v>
      </c>
      <c r="AU335" s="5" t="s">
        <v>51</v>
      </c>
      <c r="AY335" s="5" t="s">
        <v>104</v>
      </c>
      <c r="BE335" s="48">
        <f>IF($U$335="základní",$N$335,0)</f>
        <v>0</v>
      </c>
      <c r="BF335" s="48">
        <f>IF($U$335="snížená",$N$335,0)</f>
        <v>0</v>
      </c>
      <c r="BG335" s="48">
        <f>IF($U$335="zákl. přenesená",$N$335,0)</f>
        <v>0</v>
      </c>
      <c r="BH335" s="48">
        <f>IF($U$335="sníž. přenesená",$N$335,0)</f>
        <v>0</v>
      </c>
      <c r="BI335" s="48">
        <f>IF($U$335="nulová",$N$335,0)</f>
        <v>0</v>
      </c>
      <c r="BJ335" s="5" t="s">
        <v>11</v>
      </c>
      <c r="BK335" s="48">
        <f>ROUND($L$335*$K$335,2)</f>
        <v>0</v>
      </c>
      <c r="BL335" s="5" t="s">
        <v>160</v>
      </c>
    </row>
    <row r="336" spans="2:64" s="5" customFormat="1" ht="27" customHeight="1">
      <c r="B336" s="16"/>
      <c r="C336" s="98" t="s">
        <v>531</v>
      </c>
      <c r="D336" s="98" t="s">
        <v>199</v>
      </c>
      <c r="E336" s="99" t="s">
        <v>532</v>
      </c>
      <c r="F336" s="127" t="s">
        <v>533</v>
      </c>
      <c r="G336" s="128"/>
      <c r="H336" s="128"/>
      <c r="I336" s="128"/>
      <c r="J336" s="100" t="s">
        <v>202</v>
      </c>
      <c r="K336" s="101">
        <v>2</v>
      </c>
      <c r="L336" s="129">
        <v>0</v>
      </c>
      <c r="M336" s="128"/>
      <c r="N336" s="130">
        <f>ROUND($L$336*$K$336,2)</f>
        <v>0</v>
      </c>
      <c r="O336" s="120"/>
      <c r="P336" s="120"/>
      <c r="Q336" s="120"/>
      <c r="R336" s="17"/>
      <c r="T336" s="88"/>
      <c r="U336" s="89" t="s">
        <v>27</v>
      </c>
      <c r="V336" s="90">
        <v>0</v>
      </c>
      <c r="W336" s="90">
        <f>$V$336*$K$336</f>
        <v>0</v>
      </c>
      <c r="X336" s="90">
        <v>0</v>
      </c>
      <c r="Y336" s="90">
        <f>$X$336*$K$336</f>
        <v>0</v>
      </c>
      <c r="Z336" s="90">
        <v>0</v>
      </c>
      <c r="AA336" s="91">
        <f>$Z$336*$K$336</f>
        <v>0</v>
      </c>
      <c r="AR336" s="5" t="s">
        <v>218</v>
      </c>
      <c r="AT336" s="5" t="s">
        <v>199</v>
      </c>
      <c r="AU336" s="5" t="s">
        <v>51</v>
      </c>
      <c r="AY336" s="5" t="s">
        <v>104</v>
      </c>
      <c r="BE336" s="48">
        <f>IF($U$336="základní",$N$336,0)</f>
        <v>0</v>
      </c>
      <c r="BF336" s="48">
        <f>IF($U$336="snížená",$N$336,0)</f>
        <v>0</v>
      </c>
      <c r="BG336" s="48">
        <f>IF($U$336="zákl. přenesená",$N$336,0)</f>
        <v>0</v>
      </c>
      <c r="BH336" s="48">
        <f>IF($U$336="sníž. přenesená",$N$336,0)</f>
        <v>0</v>
      </c>
      <c r="BI336" s="48">
        <f>IF($U$336="nulová",$N$336,0)</f>
        <v>0</v>
      </c>
      <c r="BJ336" s="5" t="s">
        <v>11</v>
      </c>
      <c r="BK336" s="48">
        <f>ROUND($L$336*$K$336,2)</f>
        <v>0</v>
      </c>
      <c r="BL336" s="5" t="s">
        <v>160</v>
      </c>
    </row>
    <row r="337" spans="2:64" s="74" customFormat="1" ht="37.5" customHeight="1">
      <c r="B337" s="75"/>
      <c r="D337" s="76" t="s">
        <v>75</v>
      </c>
      <c r="N337" s="116">
        <f>$BK$337</f>
        <v>0</v>
      </c>
      <c r="O337" s="112"/>
      <c r="P337" s="112"/>
      <c r="Q337" s="112"/>
      <c r="R337" s="78"/>
      <c r="T337" s="79"/>
      <c r="W337" s="80">
        <f>$W$338+$W$345</f>
        <v>464.23820000000001</v>
      </c>
      <c r="Y337" s="80">
        <f>$Y$338+$Y$345</f>
        <v>66.968980000000002</v>
      </c>
      <c r="AA337" s="81">
        <f>$AA$338+$AA$345</f>
        <v>0</v>
      </c>
      <c r="AR337" s="77" t="s">
        <v>115</v>
      </c>
      <c r="AT337" s="77" t="s">
        <v>43</v>
      </c>
      <c r="AU337" s="77" t="s">
        <v>44</v>
      </c>
      <c r="AY337" s="77" t="s">
        <v>104</v>
      </c>
      <c r="BK337" s="82">
        <f>$BK$338+$BK$345</f>
        <v>0</v>
      </c>
    </row>
    <row r="338" spans="2:64" s="74" customFormat="1" ht="21" customHeight="1">
      <c r="B338" s="75"/>
      <c r="D338" s="83" t="s">
        <v>76</v>
      </c>
      <c r="N338" s="111">
        <f>$BK$338</f>
        <v>0</v>
      </c>
      <c r="O338" s="112"/>
      <c r="P338" s="112"/>
      <c r="Q338" s="112"/>
      <c r="R338" s="78"/>
      <c r="T338" s="79"/>
      <c r="W338" s="80">
        <f>SUM($W$339:$W$344)</f>
        <v>79.316999999999993</v>
      </c>
      <c r="Y338" s="80">
        <f>SUM($Y$339:$Y$344)</f>
        <v>9.7999999999999997E-4</v>
      </c>
      <c r="AA338" s="81">
        <f>SUM($AA$339:$AA$344)</f>
        <v>0</v>
      </c>
      <c r="AR338" s="77" t="s">
        <v>115</v>
      </c>
      <c r="AT338" s="77" t="s">
        <v>43</v>
      </c>
      <c r="AU338" s="77" t="s">
        <v>11</v>
      </c>
      <c r="AY338" s="77" t="s">
        <v>104</v>
      </c>
      <c r="BK338" s="82">
        <f>SUM($BK$339:$BK$344)</f>
        <v>0</v>
      </c>
    </row>
    <row r="339" spans="2:64" s="5" customFormat="1" ht="27" customHeight="1">
      <c r="B339" s="16"/>
      <c r="C339" s="84" t="s">
        <v>534</v>
      </c>
      <c r="D339" s="84" t="s">
        <v>105</v>
      </c>
      <c r="E339" s="85" t="s">
        <v>535</v>
      </c>
      <c r="F339" s="122" t="s">
        <v>536</v>
      </c>
      <c r="G339" s="120"/>
      <c r="H339" s="120"/>
      <c r="I339" s="120"/>
      <c r="J339" s="86" t="s">
        <v>202</v>
      </c>
      <c r="K339" s="87">
        <v>3</v>
      </c>
      <c r="L339" s="119">
        <v>0</v>
      </c>
      <c r="M339" s="120"/>
      <c r="N339" s="121">
        <f>ROUND($L$339*$K$339,2)</f>
        <v>0</v>
      </c>
      <c r="O339" s="120"/>
      <c r="P339" s="120"/>
      <c r="Q339" s="120"/>
      <c r="R339" s="17"/>
      <c r="T339" s="88"/>
      <c r="U339" s="89" t="s">
        <v>27</v>
      </c>
      <c r="V339" s="90">
        <v>11.331</v>
      </c>
      <c r="W339" s="90">
        <f>$V$339*$K$339</f>
        <v>33.992999999999995</v>
      </c>
      <c r="X339" s="90">
        <v>1.3999999999999999E-4</v>
      </c>
      <c r="Y339" s="90">
        <f>$X$339*$K$339</f>
        <v>4.1999999999999996E-4</v>
      </c>
      <c r="Z339" s="90">
        <v>0</v>
      </c>
      <c r="AA339" s="91">
        <f>$Z$339*$K$339</f>
        <v>0</v>
      </c>
      <c r="AR339" s="5" t="s">
        <v>327</v>
      </c>
      <c r="AT339" s="5" t="s">
        <v>105</v>
      </c>
      <c r="AU339" s="5" t="s">
        <v>51</v>
      </c>
      <c r="AY339" s="5" t="s">
        <v>104</v>
      </c>
      <c r="BE339" s="48">
        <f>IF($U$339="základní",$N$339,0)</f>
        <v>0</v>
      </c>
      <c r="BF339" s="48">
        <f>IF($U$339="snížená",$N$339,0)</f>
        <v>0</v>
      </c>
      <c r="BG339" s="48">
        <f>IF($U$339="zákl. přenesená",$N$339,0)</f>
        <v>0</v>
      </c>
      <c r="BH339" s="48">
        <f>IF($U$339="sníž. přenesená",$N$339,0)</f>
        <v>0</v>
      </c>
      <c r="BI339" s="48">
        <f>IF($U$339="nulová",$N$339,0)</f>
        <v>0</v>
      </c>
      <c r="BJ339" s="5" t="s">
        <v>11</v>
      </c>
      <c r="BK339" s="48">
        <f>ROUND($L$339*$K$339,2)</f>
        <v>0</v>
      </c>
      <c r="BL339" s="5" t="s">
        <v>327</v>
      </c>
    </row>
    <row r="340" spans="2:64" s="5" customFormat="1" ht="15.75" customHeight="1">
      <c r="B340" s="92"/>
      <c r="E340" s="93"/>
      <c r="F340" s="125" t="s">
        <v>537</v>
      </c>
      <c r="G340" s="126"/>
      <c r="H340" s="126"/>
      <c r="I340" s="126"/>
      <c r="K340" s="94">
        <v>3</v>
      </c>
      <c r="R340" s="95"/>
      <c r="T340" s="96"/>
      <c r="AA340" s="97"/>
      <c r="AT340" s="93" t="s">
        <v>111</v>
      </c>
      <c r="AU340" s="93" t="s">
        <v>51</v>
      </c>
      <c r="AV340" s="93" t="s">
        <v>51</v>
      </c>
      <c r="AW340" s="93" t="s">
        <v>60</v>
      </c>
      <c r="AX340" s="93" t="s">
        <v>11</v>
      </c>
      <c r="AY340" s="93" t="s">
        <v>104</v>
      </c>
    </row>
    <row r="341" spans="2:64" s="5" customFormat="1" ht="27" customHeight="1">
      <c r="B341" s="16"/>
      <c r="C341" s="84" t="s">
        <v>538</v>
      </c>
      <c r="D341" s="84" t="s">
        <v>105</v>
      </c>
      <c r="E341" s="85" t="s">
        <v>539</v>
      </c>
      <c r="F341" s="122" t="s">
        <v>540</v>
      </c>
      <c r="G341" s="120"/>
      <c r="H341" s="120"/>
      <c r="I341" s="120"/>
      <c r="J341" s="86" t="s">
        <v>202</v>
      </c>
      <c r="K341" s="87">
        <v>1</v>
      </c>
      <c r="L341" s="119">
        <v>0</v>
      </c>
      <c r="M341" s="120"/>
      <c r="N341" s="121">
        <f>ROUND($L$341*$K$341,2)</f>
        <v>0</v>
      </c>
      <c r="O341" s="120"/>
      <c r="P341" s="120"/>
      <c r="Q341" s="120"/>
      <c r="R341" s="17"/>
      <c r="T341" s="88"/>
      <c r="U341" s="89" t="s">
        <v>27</v>
      </c>
      <c r="V341" s="90">
        <v>11.331</v>
      </c>
      <c r="W341" s="90">
        <f>$V$341*$K$341</f>
        <v>11.331</v>
      </c>
      <c r="X341" s="90">
        <v>1.3999999999999999E-4</v>
      </c>
      <c r="Y341" s="90">
        <f>$X$341*$K$341</f>
        <v>1.3999999999999999E-4</v>
      </c>
      <c r="Z341" s="90">
        <v>0</v>
      </c>
      <c r="AA341" s="91">
        <f>$Z$341*$K$341</f>
        <v>0</v>
      </c>
      <c r="AR341" s="5" t="s">
        <v>327</v>
      </c>
      <c r="AT341" s="5" t="s">
        <v>105</v>
      </c>
      <c r="AU341" s="5" t="s">
        <v>51</v>
      </c>
      <c r="AY341" s="5" t="s">
        <v>104</v>
      </c>
      <c r="BE341" s="48">
        <f>IF($U$341="základní",$N$341,0)</f>
        <v>0</v>
      </c>
      <c r="BF341" s="48">
        <f>IF($U$341="snížená",$N$341,0)</f>
        <v>0</v>
      </c>
      <c r="BG341" s="48">
        <f>IF($U$341="zákl. přenesená",$N$341,0)</f>
        <v>0</v>
      </c>
      <c r="BH341" s="48">
        <f>IF($U$341="sníž. přenesená",$N$341,0)</f>
        <v>0</v>
      </c>
      <c r="BI341" s="48">
        <f>IF($U$341="nulová",$N$341,0)</f>
        <v>0</v>
      </c>
      <c r="BJ341" s="5" t="s">
        <v>11</v>
      </c>
      <c r="BK341" s="48">
        <f>ROUND($L$341*$K$341,2)</f>
        <v>0</v>
      </c>
      <c r="BL341" s="5" t="s">
        <v>327</v>
      </c>
    </row>
    <row r="342" spans="2:64" s="5" customFormat="1" ht="15.75" customHeight="1">
      <c r="B342" s="92"/>
      <c r="E342" s="93"/>
      <c r="F342" s="125" t="s">
        <v>11</v>
      </c>
      <c r="G342" s="126"/>
      <c r="H342" s="126"/>
      <c r="I342" s="126"/>
      <c r="K342" s="94">
        <v>1</v>
      </c>
      <c r="R342" s="95"/>
      <c r="T342" s="96"/>
      <c r="AA342" s="97"/>
      <c r="AT342" s="93" t="s">
        <v>111</v>
      </c>
      <c r="AU342" s="93" t="s">
        <v>51</v>
      </c>
      <c r="AV342" s="93" t="s">
        <v>51</v>
      </c>
      <c r="AW342" s="93" t="s">
        <v>60</v>
      </c>
      <c r="AX342" s="93" t="s">
        <v>11</v>
      </c>
      <c r="AY342" s="93" t="s">
        <v>104</v>
      </c>
    </row>
    <row r="343" spans="2:64" s="5" customFormat="1" ht="27" customHeight="1">
      <c r="B343" s="16"/>
      <c r="C343" s="84" t="s">
        <v>541</v>
      </c>
      <c r="D343" s="84" t="s">
        <v>105</v>
      </c>
      <c r="E343" s="85" t="s">
        <v>542</v>
      </c>
      <c r="F343" s="122" t="s">
        <v>543</v>
      </c>
      <c r="G343" s="120"/>
      <c r="H343" s="120"/>
      <c r="I343" s="120"/>
      <c r="J343" s="86" t="s">
        <v>202</v>
      </c>
      <c r="K343" s="87">
        <v>3</v>
      </c>
      <c r="L343" s="119">
        <v>0</v>
      </c>
      <c r="M343" s="120"/>
      <c r="N343" s="121">
        <f>ROUND($L$343*$K$343,2)</f>
        <v>0</v>
      </c>
      <c r="O343" s="120"/>
      <c r="P343" s="120"/>
      <c r="Q343" s="120"/>
      <c r="R343" s="17"/>
      <c r="T343" s="88"/>
      <c r="U343" s="89" t="s">
        <v>27</v>
      </c>
      <c r="V343" s="90">
        <v>11.331</v>
      </c>
      <c r="W343" s="90">
        <f>$V$343*$K$343</f>
        <v>33.992999999999995</v>
      </c>
      <c r="X343" s="90">
        <v>1.3999999999999999E-4</v>
      </c>
      <c r="Y343" s="90">
        <f>$X$343*$K$343</f>
        <v>4.1999999999999996E-4</v>
      </c>
      <c r="Z343" s="90">
        <v>0</v>
      </c>
      <c r="AA343" s="91">
        <f>$Z$343*$K$343</f>
        <v>0</v>
      </c>
      <c r="AR343" s="5" t="s">
        <v>327</v>
      </c>
      <c r="AT343" s="5" t="s">
        <v>105</v>
      </c>
      <c r="AU343" s="5" t="s">
        <v>51</v>
      </c>
      <c r="AY343" s="5" t="s">
        <v>104</v>
      </c>
      <c r="BE343" s="48">
        <f>IF($U$343="základní",$N$343,0)</f>
        <v>0</v>
      </c>
      <c r="BF343" s="48">
        <f>IF($U$343="snížená",$N$343,0)</f>
        <v>0</v>
      </c>
      <c r="BG343" s="48">
        <f>IF($U$343="zákl. přenesená",$N$343,0)</f>
        <v>0</v>
      </c>
      <c r="BH343" s="48">
        <f>IF($U$343="sníž. přenesená",$N$343,0)</f>
        <v>0</v>
      </c>
      <c r="BI343" s="48">
        <f>IF($U$343="nulová",$N$343,0)</f>
        <v>0</v>
      </c>
      <c r="BJ343" s="5" t="s">
        <v>11</v>
      </c>
      <c r="BK343" s="48">
        <f>ROUND($L$343*$K$343,2)</f>
        <v>0</v>
      </c>
      <c r="BL343" s="5" t="s">
        <v>327</v>
      </c>
    </row>
    <row r="344" spans="2:64" s="5" customFormat="1" ht="15.75" customHeight="1">
      <c r="B344" s="92"/>
      <c r="E344" s="93"/>
      <c r="F344" s="125" t="s">
        <v>537</v>
      </c>
      <c r="G344" s="126"/>
      <c r="H344" s="126"/>
      <c r="I344" s="126"/>
      <c r="K344" s="94">
        <v>3</v>
      </c>
      <c r="R344" s="95"/>
      <c r="T344" s="96"/>
      <c r="AA344" s="97"/>
      <c r="AT344" s="93" t="s">
        <v>111</v>
      </c>
      <c r="AU344" s="93" t="s">
        <v>51</v>
      </c>
      <c r="AV344" s="93" t="s">
        <v>51</v>
      </c>
      <c r="AW344" s="93" t="s">
        <v>60</v>
      </c>
      <c r="AX344" s="93" t="s">
        <v>11</v>
      </c>
      <c r="AY344" s="93" t="s">
        <v>104</v>
      </c>
    </row>
    <row r="345" spans="2:64" s="74" customFormat="1" ht="30.75" customHeight="1">
      <c r="B345" s="75"/>
      <c r="D345" s="83" t="s">
        <v>77</v>
      </c>
      <c r="N345" s="111">
        <f>$BK$345</f>
        <v>0</v>
      </c>
      <c r="O345" s="112"/>
      <c r="P345" s="112"/>
      <c r="Q345" s="112"/>
      <c r="R345" s="78"/>
      <c r="T345" s="79"/>
      <c r="W345" s="80">
        <f>SUM($W$346:$W$354)</f>
        <v>384.9212</v>
      </c>
      <c r="Y345" s="80">
        <f>SUM($Y$346:$Y$354)</f>
        <v>66.968000000000004</v>
      </c>
      <c r="AA345" s="81">
        <f>SUM($AA$346:$AA$354)</f>
        <v>0</v>
      </c>
      <c r="AR345" s="77" t="s">
        <v>115</v>
      </c>
      <c r="AT345" s="77" t="s">
        <v>43</v>
      </c>
      <c r="AU345" s="77" t="s">
        <v>11</v>
      </c>
      <c r="AY345" s="77" t="s">
        <v>104</v>
      </c>
      <c r="BK345" s="82">
        <f>SUM($BK$346:$BK$354)</f>
        <v>0</v>
      </c>
    </row>
    <row r="346" spans="2:64" s="5" customFormat="1" ht="27" customHeight="1">
      <c r="B346" s="16"/>
      <c r="C346" s="84" t="s">
        <v>544</v>
      </c>
      <c r="D346" s="84" t="s">
        <v>105</v>
      </c>
      <c r="E346" s="85" t="s">
        <v>545</v>
      </c>
      <c r="F346" s="122" t="s">
        <v>546</v>
      </c>
      <c r="G346" s="120"/>
      <c r="H346" s="120"/>
      <c r="I346" s="120"/>
      <c r="J346" s="86" t="s">
        <v>163</v>
      </c>
      <c r="K346" s="87">
        <v>100.6</v>
      </c>
      <c r="L346" s="119">
        <v>0</v>
      </c>
      <c r="M346" s="120"/>
      <c r="N346" s="121">
        <f>ROUND($L$346*$K$346,2)</f>
        <v>0</v>
      </c>
      <c r="O346" s="120"/>
      <c r="P346" s="120"/>
      <c r="Q346" s="120"/>
      <c r="R346" s="17"/>
      <c r="T346" s="88"/>
      <c r="U346" s="89" t="s">
        <v>27</v>
      </c>
      <c r="V346" s="90">
        <v>0.85</v>
      </c>
      <c r="W346" s="90">
        <f>$V$346*$K$346</f>
        <v>85.509999999999991</v>
      </c>
      <c r="X346" s="90">
        <v>0</v>
      </c>
      <c r="Y346" s="90">
        <f>$X$346*$K$346</f>
        <v>0</v>
      </c>
      <c r="Z346" s="90">
        <v>0</v>
      </c>
      <c r="AA346" s="91">
        <f>$Z$346*$K$346</f>
        <v>0</v>
      </c>
      <c r="AR346" s="5" t="s">
        <v>327</v>
      </c>
      <c r="AT346" s="5" t="s">
        <v>105</v>
      </c>
      <c r="AU346" s="5" t="s">
        <v>51</v>
      </c>
      <c r="AY346" s="5" t="s">
        <v>104</v>
      </c>
      <c r="BE346" s="48">
        <f>IF($U$346="základní",$N$346,0)</f>
        <v>0</v>
      </c>
      <c r="BF346" s="48">
        <f>IF($U$346="snížená",$N$346,0)</f>
        <v>0</v>
      </c>
      <c r="BG346" s="48">
        <f>IF($U$346="zákl. přenesená",$N$346,0)</f>
        <v>0</v>
      </c>
      <c r="BH346" s="48">
        <f>IF($U$346="sníž. přenesená",$N$346,0)</f>
        <v>0</v>
      </c>
      <c r="BI346" s="48">
        <f>IF($U$346="nulová",$N$346,0)</f>
        <v>0</v>
      </c>
      <c r="BJ346" s="5" t="s">
        <v>11</v>
      </c>
      <c r="BK346" s="48">
        <f>ROUND($L$346*$K$346,2)</f>
        <v>0</v>
      </c>
      <c r="BL346" s="5" t="s">
        <v>327</v>
      </c>
    </row>
    <row r="347" spans="2:64" s="5" customFormat="1" ht="15.75" customHeight="1">
      <c r="B347" s="92"/>
      <c r="E347" s="93"/>
      <c r="F347" s="125" t="s">
        <v>547</v>
      </c>
      <c r="G347" s="126"/>
      <c r="H347" s="126"/>
      <c r="I347" s="126"/>
      <c r="K347" s="94">
        <v>100.6</v>
      </c>
      <c r="R347" s="95"/>
      <c r="T347" s="96"/>
      <c r="AA347" s="97"/>
      <c r="AT347" s="93" t="s">
        <v>111</v>
      </c>
      <c r="AU347" s="93" t="s">
        <v>51</v>
      </c>
      <c r="AV347" s="93" t="s">
        <v>51</v>
      </c>
      <c r="AW347" s="93" t="s">
        <v>60</v>
      </c>
      <c r="AX347" s="93" t="s">
        <v>44</v>
      </c>
      <c r="AY347" s="93" t="s">
        <v>104</v>
      </c>
    </row>
    <row r="348" spans="2:64" s="5" customFormat="1" ht="39" customHeight="1">
      <c r="B348" s="16"/>
      <c r="C348" s="84" t="s">
        <v>548</v>
      </c>
      <c r="D348" s="84" t="s">
        <v>105</v>
      </c>
      <c r="E348" s="85" t="s">
        <v>549</v>
      </c>
      <c r="F348" s="122" t="s">
        <v>550</v>
      </c>
      <c r="G348" s="120"/>
      <c r="H348" s="120"/>
      <c r="I348" s="120"/>
      <c r="J348" s="86" t="s">
        <v>145</v>
      </c>
      <c r="K348" s="87">
        <v>176</v>
      </c>
      <c r="L348" s="119">
        <v>0</v>
      </c>
      <c r="M348" s="120"/>
      <c r="N348" s="121">
        <f>ROUND($L$348*$K$348,2)</f>
        <v>0</v>
      </c>
      <c r="O348" s="120"/>
      <c r="P348" s="120"/>
      <c r="Q348" s="120"/>
      <c r="R348" s="17"/>
      <c r="T348" s="88"/>
      <c r="U348" s="89" t="s">
        <v>27</v>
      </c>
      <c r="V348" s="90">
        <v>0.20599999999999999</v>
      </c>
      <c r="W348" s="90">
        <f>$V$348*$K$348</f>
        <v>36.256</v>
      </c>
      <c r="X348" s="90">
        <v>0</v>
      </c>
      <c r="Y348" s="90">
        <f>$X$348*$K$348</f>
        <v>0</v>
      </c>
      <c r="Z348" s="90">
        <v>0</v>
      </c>
      <c r="AA348" s="91">
        <f>$Z$348*$K$348</f>
        <v>0</v>
      </c>
      <c r="AR348" s="5" t="s">
        <v>327</v>
      </c>
      <c r="AT348" s="5" t="s">
        <v>105</v>
      </c>
      <c r="AU348" s="5" t="s">
        <v>51</v>
      </c>
      <c r="AY348" s="5" t="s">
        <v>104</v>
      </c>
      <c r="BE348" s="48">
        <f>IF($U$348="základní",$N$348,0)</f>
        <v>0</v>
      </c>
      <c r="BF348" s="48">
        <f>IF($U$348="snížená",$N$348,0)</f>
        <v>0</v>
      </c>
      <c r="BG348" s="48">
        <f>IF($U$348="zákl. přenesená",$N$348,0)</f>
        <v>0</v>
      </c>
      <c r="BH348" s="48">
        <f>IF($U$348="sníž. přenesená",$N$348,0)</f>
        <v>0</v>
      </c>
      <c r="BI348" s="48">
        <f>IF($U$348="nulová",$N$348,0)</f>
        <v>0</v>
      </c>
      <c r="BJ348" s="5" t="s">
        <v>11</v>
      </c>
      <c r="BK348" s="48">
        <f>ROUND($L$348*$K$348,2)</f>
        <v>0</v>
      </c>
      <c r="BL348" s="5" t="s">
        <v>327</v>
      </c>
    </row>
    <row r="349" spans="2:64" s="5" customFormat="1" ht="27" customHeight="1">
      <c r="B349" s="92"/>
      <c r="E349" s="93"/>
      <c r="F349" s="125" t="s">
        <v>551</v>
      </c>
      <c r="G349" s="126"/>
      <c r="H349" s="126"/>
      <c r="I349" s="126"/>
      <c r="K349" s="94">
        <v>176</v>
      </c>
      <c r="R349" s="95"/>
      <c r="T349" s="96"/>
      <c r="AA349" s="97"/>
      <c r="AT349" s="93" t="s">
        <v>111</v>
      </c>
      <c r="AU349" s="93" t="s">
        <v>51</v>
      </c>
      <c r="AV349" s="93" t="s">
        <v>51</v>
      </c>
      <c r="AW349" s="93" t="s">
        <v>60</v>
      </c>
      <c r="AX349" s="93" t="s">
        <v>11</v>
      </c>
      <c r="AY349" s="93" t="s">
        <v>104</v>
      </c>
    </row>
    <row r="350" spans="2:64" s="5" customFormat="1" ht="39" customHeight="1">
      <c r="B350" s="16"/>
      <c r="C350" s="84" t="s">
        <v>552</v>
      </c>
      <c r="D350" s="84" t="s">
        <v>105</v>
      </c>
      <c r="E350" s="85" t="s">
        <v>553</v>
      </c>
      <c r="F350" s="122" t="s">
        <v>554</v>
      </c>
      <c r="G350" s="120"/>
      <c r="H350" s="120"/>
      <c r="I350" s="120"/>
      <c r="J350" s="86" t="s">
        <v>145</v>
      </c>
      <c r="K350" s="87">
        <v>176</v>
      </c>
      <c r="L350" s="119">
        <v>0</v>
      </c>
      <c r="M350" s="120"/>
      <c r="N350" s="121">
        <f>ROUND($L$350*$K$350,2)</f>
        <v>0</v>
      </c>
      <c r="O350" s="120"/>
      <c r="P350" s="120"/>
      <c r="Q350" s="120"/>
      <c r="R350" s="17"/>
      <c r="T350" s="88"/>
      <c r="U350" s="89" t="s">
        <v>27</v>
      </c>
      <c r="V350" s="90">
        <v>1.44</v>
      </c>
      <c r="W350" s="90">
        <f>$V$350*$K$350</f>
        <v>253.44</v>
      </c>
      <c r="X350" s="90">
        <v>0.37430000000000002</v>
      </c>
      <c r="Y350" s="90">
        <f>$X$350*$K$350</f>
        <v>65.876800000000003</v>
      </c>
      <c r="Z350" s="90">
        <v>0</v>
      </c>
      <c r="AA350" s="91">
        <f>$Z$350*$K$350</f>
        <v>0</v>
      </c>
      <c r="AR350" s="5" t="s">
        <v>327</v>
      </c>
      <c r="AT350" s="5" t="s">
        <v>105</v>
      </c>
      <c r="AU350" s="5" t="s">
        <v>51</v>
      </c>
      <c r="AY350" s="5" t="s">
        <v>104</v>
      </c>
      <c r="BE350" s="48">
        <f>IF($U$350="základní",$N$350,0)</f>
        <v>0</v>
      </c>
      <c r="BF350" s="48">
        <f>IF($U$350="snížená",$N$350,0)</f>
        <v>0</v>
      </c>
      <c r="BG350" s="48">
        <f>IF($U$350="zákl. přenesená",$N$350,0)</f>
        <v>0</v>
      </c>
      <c r="BH350" s="48">
        <f>IF($U$350="sníž. přenesená",$N$350,0)</f>
        <v>0</v>
      </c>
      <c r="BI350" s="48">
        <f>IF($U$350="nulová",$N$350,0)</f>
        <v>0</v>
      </c>
      <c r="BJ350" s="5" t="s">
        <v>11</v>
      </c>
      <c r="BK350" s="48">
        <f>ROUND($L$350*$K$350,2)</f>
        <v>0</v>
      </c>
      <c r="BL350" s="5" t="s">
        <v>327</v>
      </c>
    </row>
    <row r="351" spans="2:64" s="5" customFormat="1" ht="27" customHeight="1">
      <c r="B351" s="92"/>
      <c r="E351" s="93"/>
      <c r="F351" s="125" t="s">
        <v>551</v>
      </c>
      <c r="G351" s="126"/>
      <c r="H351" s="126"/>
      <c r="I351" s="126"/>
      <c r="K351" s="94">
        <v>176</v>
      </c>
      <c r="R351" s="95"/>
      <c r="T351" s="96"/>
      <c r="AA351" s="97"/>
      <c r="AT351" s="93" t="s">
        <v>111</v>
      </c>
      <c r="AU351" s="93" t="s">
        <v>51</v>
      </c>
      <c r="AV351" s="93" t="s">
        <v>51</v>
      </c>
      <c r="AW351" s="93" t="s">
        <v>60</v>
      </c>
      <c r="AX351" s="93" t="s">
        <v>11</v>
      </c>
      <c r="AY351" s="93" t="s">
        <v>104</v>
      </c>
    </row>
    <row r="352" spans="2:64" s="5" customFormat="1" ht="27" customHeight="1">
      <c r="B352" s="16"/>
      <c r="C352" s="98" t="s">
        <v>555</v>
      </c>
      <c r="D352" s="98" t="s">
        <v>199</v>
      </c>
      <c r="E352" s="99" t="s">
        <v>556</v>
      </c>
      <c r="F352" s="127" t="s">
        <v>557</v>
      </c>
      <c r="G352" s="128"/>
      <c r="H352" s="128"/>
      <c r="I352" s="128"/>
      <c r="J352" s="100" t="s">
        <v>145</v>
      </c>
      <c r="K352" s="101">
        <v>176</v>
      </c>
      <c r="L352" s="129">
        <v>0</v>
      </c>
      <c r="M352" s="128"/>
      <c r="N352" s="130">
        <f>ROUND($L$352*$K$352,2)</f>
        <v>0</v>
      </c>
      <c r="O352" s="120"/>
      <c r="P352" s="120"/>
      <c r="Q352" s="120"/>
      <c r="R352" s="17"/>
      <c r="T352" s="88"/>
      <c r="U352" s="89" t="s">
        <v>27</v>
      </c>
      <c r="V352" s="90">
        <v>0</v>
      </c>
      <c r="W352" s="90">
        <f>$V$352*$K$352</f>
        <v>0</v>
      </c>
      <c r="X352" s="90">
        <v>6.1999999999999998E-3</v>
      </c>
      <c r="Y352" s="90">
        <f>$X$352*$K$352</f>
        <v>1.0911999999999999</v>
      </c>
      <c r="Z352" s="90">
        <v>0</v>
      </c>
      <c r="AA352" s="91">
        <f>$Z$352*$K$352</f>
        <v>0</v>
      </c>
      <c r="AR352" s="5" t="s">
        <v>544</v>
      </c>
      <c r="AT352" s="5" t="s">
        <v>199</v>
      </c>
      <c r="AU352" s="5" t="s">
        <v>51</v>
      </c>
      <c r="AY352" s="5" t="s">
        <v>104</v>
      </c>
      <c r="BE352" s="48">
        <f>IF($U$352="základní",$N$352,0)</f>
        <v>0</v>
      </c>
      <c r="BF352" s="48">
        <f>IF($U$352="snížená",$N$352,0)</f>
        <v>0</v>
      </c>
      <c r="BG352" s="48">
        <f>IF($U$352="zákl. přenesená",$N$352,0)</f>
        <v>0</v>
      </c>
      <c r="BH352" s="48">
        <f>IF($U$352="sníž. přenesená",$N$352,0)</f>
        <v>0</v>
      </c>
      <c r="BI352" s="48">
        <f>IF($U$352="nulová",$N$352,0)</f>
        <v>0</v>
      </c>
      <c r="BJ352" s="5" t="s">
        <v>11</v>
      </c>
      <c r="BK352" s="48">
        <f>ROUND($L$352*$K$352,2)</f>
        <v>0</v>
      </c>
      <c r="BL352" s="5" t="s">
        <v>544</v>
      </c>
    </row>
    <row r="353" spans="2:64" s="5" customFormat="1" ht="27" customHeight="1">
      <c r="B353" s="16"/>
      <c r="C353" s="84" t="s">
        <v>558</v>
      </c>
      <c r="D353" s="84" t="s">
        <v>105</v>
      </c>
      <c r="E353" s="85" t="s">
        <v>559</v>
      </c>
      <c r="F353" s="122" t="s">
        <v>560</v>
      </c>
      <c r="G353" s="120"/>
      <c r="H353" s="120"/>
      <c r="I353" s="120"/>
      <c r="J353" s="86" t="s">
        <v>163</v>
      </c>
      <c r="K353" s="87">
        <v>70.400000000000006</v>
      </c>
      <c r="L353" s="119">
        <v>0</v>
      </c>
      <c r="M353" s="120"/>
      <c r="N353" s="121">
        <f>ROUND($L$353*$K$353,2)</f>
        <v>0</v>
      </c>
      <c r="O353" s="120"/>
      <c r="P353" s="120"/>
      <c r="Q353" s="120"/>
      <c r="R353" s="17"/>
      <c r="T353" s="88"/>
      <c r="U353" s="89" t="s">
        <v>27</v>
      </c>
      <c r="V353" s="90">
        <v>0.13800000000000001</v>
      </c>
      <c r="W353" s="90">
        <f>$V$353*$K$353</f>
        <v>9.7152000000000012</v>
      </c>
      <c r="X353" s="90">
        <v>0</v>
      </c>
      <c r="Y353" s="90">
        <f>$X$353*$K$353</f>
        <v>0</v>
      </c>
      <c r="Z353" s="90">
        <v>0</v>
      </c>
      <c r="AA353" s="91">
        <f>$Z$353*$K$353</f>
        <v>0</v>
      </c>
      <c r="AR353" s="5" t="s">
        <v>327</v>
      </c>
      <c r="AT353" s="5" t="s">
        <v>105</v>
      </c>
      <c r="AU353" s="5" t="s">
        <v>51</v>
      </c>
      <c r="AY353" s="5" t="s">
        <v>104</v>
      </c>
      <c r="BE353" s="48">
        <f>IF($U$353="základní",$N$353,0)</f>
        <v>0</v>
      </c>
      <c r="BF353" s="48">
        <f>IF($U$353="snížená",$N$353,0)</f>
        <v>0</v>
      </c>
      <c r="BG353" s="48">
        <f>IF($U$353="zákl. přenesená",$N$353,0)</f>
        <v>0</v>
      </c>
      <c r="BH353" s="48">
        <f>IF($U$353="sníž. přenesená",$N$353,0)</f>
        <v>0</v>
      </c>
      <c r="BI353" s="48">
        <f>IF($U$353="nulová",$N$353,0)</f>
        <v>0</v>
      </c>
      <c r="BJ353" s="5" t="s">
        <v>11</v>
      </c>
      <c r="BK353" s="48">
        <f>ROUND($L$353*$K$353,2)</f>
        <v>0</v>
      </c>
      <c r="BL353" s="5" t="s">
        <v>327</v>
      </c>
    </row>
    <row r="354" spans="2:64" s="5" customFormat="1" ht="15.75" customHeight="1">
      <c r="B354" s="92"/>
      <c r="E354" s="93"/>
      <c r="F354" s="125" t="s">
        <v>561</v>
      </c>
      <c r="G354" s="126"/>
      <c r="H354" s="126"/>
      <c r="I354" s="126"/>
      <c r="K354" s="94">
        <v>70.400000000000006</v>
      </c>
      <c r="R354" s="95"/>
      <c r="T354" s="96"/>
      <c r="AA354" s="97"/>
      <c r="AT354" s="93" t="s">
        <v>111</v>
      </c>
      <c r="AU354" s="93" t="s">
        <v>51</v>
      </c>
      <c r="AV354" s="93" t="s">
        <v>51</v>
      </c>
      <c r="AW354" s="93" t="s">
        <v>60</v>
      </c>
      <c r="AX354" s="93" t="s">
        <v>11</v>
      </c>
      <c r="AY354" s="93" t="s">
        <v>104</v>
      </c>
    </row>
    <row r="355" spans="2:64" s="74" customFormat="1" ht="37.5" customHeight="1">
      <c r="B355" s="75"/>
      <c r="D355" s="76" t="s">
        <v>78</v>
      </c>
      <c r="N355" s="116">
        <f>$BK$355</f>
        <v>0</v>
      </c>
      <c r="O355" s="112"/>
      <c r="P355" s="112"/>
      <c r="Q355" s="112"/>
      <c r="R355" s="78"/>
      <c r="T355" s="79"/>
      <c r="W355" s="80">
        <f>SUM($W$356:$W$365)</f>
        <v>0</v>
      </c>
      <c r="Y355" s="80">
        <f>SUM($Y$356:$Y$365)</f>
        <v>0</v>
      </c>
      <c r="AA355" s="81">
        <f>SUM($AA$356:$AA$365)</f>
        <v>0</v>
      </c>
      <c r="AR355" s="77" t="s">
        <v>121</v>
      </c>
      <c r="AT355" s="77" t="s">
        <v>43</v>
      </c>
      <c r="AU355" s="77" t="s">
        <v>44</v>
      </c>
      <c r="AY355" s="77" t="s">
        <v>104</v>
      </c>
      <c r="BK355" s="82">
        <f>SUM($BK$356:$BK$365)</f>
        <v>0</v>
      </c>
    </row>
    <row r="356" spans="2:64" s="5" customFormat="1" ht="15.75" customHeight="1">
      <c r="B356" s="16"/>
      <c r="C356" s="84" t="s">
        <v>562</v>
      </c>
      <c r="D356" s="84" t="s">
        <v>105</v>
      </c>
      <c r="E356" s="85" t="s">
        <v>563</v>
      </c>
      <c r="F356" s="122" t="s">
        <v>564</v>
      </c>
      <c r="G356" s="120"/>
      <c r="H356" s="120"/>
      <c r="I356" s="120"/>
      <c r="J356" s="86" t="s">
        <v>202</v>
      </c>
      <c r="K356" s="87">
        <v>6</v>
      </c>
      <c r="L356" s="119">
        <v>0</v>
      </c>
      <c r="M356" s="120"/>
      <c r="N356" s="121">
        <f>ROUND($L$356*$K$356,2)</f>
        <v>0</v>
      </c>
      <c r="O356" s="120"/>
      <c r="P356" s="120"/>
      <c r="Q356" s="120"/>
      <c r="R356" s="17"/>
      <c r="T356" s="88"/>
      <c r="U356" s="89" t="s">
        <v>27</v>
      </c>
      <c r="V356" s="90">
        <v>0</v>
      </c>
      <c r="W356" s="90">
        <f>$V$356*$K$356</f>
        <v>0</v>
      </c>
      <c r="X356" s="90">
        <v>0</v>
      </c>
      <c r="Y356" s="90">
        <f>$X$356*$K$356</f>
        <v>0</v>
      </c>
      <c r="Z356" s="90">
        <v>0</v>
      </c>
      <c r="AA356" s="91">
        <f>$Z$356*$K$356</f>
        <v>0</v>
      </c>
      <c r="AR356" s="5" t="s">
        <v>565</v>
      </c>
      <c r="AT356" s="5" t="s">
        <v>105</v>
      </c>
      <c r="AU356" s="5" t="s">
        <v>11</v>
      </c>
      <c r="AY356" s="5" t="s">
        <v>104</v>
      </c>
      <c r="BE356" s="48">
        <f>IF($U$356="základní",$N$356,0)</f>
        <v>0</v>
      </c>
      <c r="BF356" s="48">
        <f>IF($U$356="snížená",$N$356,0)</f>
        <v>0</v>
      </c>
      <c r="BG356" s="48">
        <f>IF($U$356="zákl. přenesená",$N$356,0)</f>
        <v>0</v>
      </c>
      <c r="BH356" s="48">
        <f>IF($U$356="sníž. přenesená",$N$356,0)</f>
        <v>0</v>
      </c>
      <c r="BI356" s="48">
        <f>IF($U$356="nulová",$N$356,0)</f>
        <v>0</v>
      </c>
      <c r="BJ356" s="5" t="s">
        <v>11</v>
      </c>
      <c r="BK356" s="48">
        <f>ROUND($L$356*$K$356,2)</f>
        <v>0</v>
      </c>
      <c r="BL356" s="5" t="s">
        <v>565</v>
      </c>
    </row>
    <row r="357" spans="2:64" s="5" customFormat="1" ht="15.75" customHeight="1">
      <c r="B357" s="92"/>
      <c r="E357" s="93"/>
      <c r="F357" s="125" t="s">
        <v>125</v>
      </c>
      <c r="G357" s="126"/>
      <c r="H357" s="126"/>
      <c r="I357" s="126"/>
      <c r="K357" s="94">
        <v>6</v>
      </c>
      <c r="R357" s="95"/>
      <c r="T357" s="96"/>
      <c r="AA357" s="97"/>
      <c r="AT357" s="93" t="s">
        <v>111</v>
      </c>
      <c r="AU357" s="93" t="s">
        <v>11</v>
      </c>
      <c r="AV357" s="93" t="s">
        <v>51</v>
      </c>
      <c r="AW357" s="93" t="s">
        <v>60</v>
      </c>
      <c r="AX357" s="93" t="s">
        <v>11</v>
      </c>
      <c r="AY357" s="93" t="s">
        <v>104</v>
      </c>
    </row>
    <row r="358" spans="2:64" s="5" customFormat="1" ht="27" customHeight="1">
      <c r="B358" s="16"/>
      <c r="C358" s="84" t="s">
        <v>566</v>
      </c>
      <c r="D358" s="84" t="s">
        <v>105</v>
      </c>
      <c r="E358" s="85" t="s">
        <v>567</v>
      </c>
      <c r="F358" s="122" t="s">
        <v>568</v>
      </c>
      <c r="G358" s="120"/>
      <c r="H358" s="120"/>
      <c r="I358" s="120"/>
      <c r="J358" s="86" t="s">
        <v>569</v>
      </c>
      <c r="K358" s="87">
        <v>1</v>
      </c>
      <c r="L358" s="119">
        <v>0</v>
      </c>
      <c r="M358" s="120"/>
      <c r="N358" s="121">
        <f>ROUND($L$358*$K$358,2)</f>
        <v>0</v>
      </c>
      <c r="O358" s="120"/>
      <c r="P358" s="120"/>
      <c r="Q358" s="120"/>
      <c r="R358" s="17"/>
      <c r="T358" s="88"/>
      <c r="U358" s="89" t="s">
        <v>27</v>
      </c>
      <c r="V358" s="90">
        <v>0</v>
      </c>
      <c r="W358" s="90">
        <f>$V$358*$K$358</f>
        <v>0</v>
      </c>
      <c r="X358" s="90">
        <v>0</v>
      </c>
      <c r="Y358" s="90">
        <f>$X$358*$K$358</f>
        <v>0</v>
      </c>
      <c r="Z358" s="90">
        <v>0</v>
      </c>
      <c r="AA358" s="91">
        <f>$Z$358*$K$358</f>
        <v>0</v>
      </c>
      <c r="AR358" s="5" t="s">
        <v>565</v>
      </c>
      <c r="AT358" s="5" t="s">
        <v>105</v>
      </c>
      <c r="AU358" s="5" t="s">
        <v>11</v>
      </c>
      <c r="AY358" s="5" t="s">
        <v>104</v>
      </c>
      <c r="BE358" s="48">
        <f>IF($U$358="základní",$N$358,0)</f>
        <v>0</v>
      </c>
      <c r="BF358" s="48">
        <f>IF($U$358="snížená",$N$358,0)</f>
        <v>0</v>
      </c>
      <c r="BG358" s="48">
        <f>IF($U$358="zákl. přenesená",$N$358,0)</f>
        <v>0</v>
      </c>
      <c r="BH358" s="48">
        <f>IF($U$358="sníž. přenesená",$N$358,0)</f>
        <v>0</v>
      </c>
      <c r="BI358" s="48">
        <f>IF($U$358="nulová",$N$358,0)</f>
        <v>0</v>
      </c>
      <c r="BJ358" s="5" t="s">
        <v>11</v>
      </c>
      <c r="BK358" s="48">
        <f>ROUND($L$358*$K$358,2)</f>
        <v>0</v>
      </c>
      <c r="BL358" s="5" t="s">
        <v>565</v>
      </c>
    </row>
    <row r="359" spans="2:64" s="5" customFormat="1" ht="39" customHeight="1">
      <c r="B359" s="16"/>
      <c r="C359" s="84" t="s">
        <v>570</v>
      </c>
      <c r="D359" s="84" t="s">
        <v>105</v>
      </c>
      <c r="E359" s="85" t="s">
        <v>571</v>
      </c>
      <c r="F359" s="122" t="s">
        <v>572</v>
      </c>
      <c r="G359" s="120"/>
      <c r="H359" s="120"/>
      <c r="I359" s="120"/>
      <c r="J359" s="86" t="s">
        <v>569</v>
      </c>
      <c r="K359" s="87">
        <v>1</v>
      </c>
      <c r="L359" s="119">
        <v>0</v>
      </c>
      <c r="M359" s="120"/>
      <c r="N359" s="121">
        <f>ROUND($L$359*$K$359,2)</f>
        <v>0</v>
      </c>
      <c r="O359" s="120"/>
      <c r="P359" s="120"/>
      <c r="Q359" s="120"/>
      <c r="R359" s="17"/>
      <c r="T359" s="88"/>
      <c r="U359" s="89" t="s">
        <v>27</v>
      </c>
      <c r="V359" s="90">
        <v>0</v>
      </c>
      <c r="W359" s="90">
        <f>$V$359*$K$359</f>
        <v>0</v>
      </c>
      <c r="X359" s="90">
        <v>0</v>
      </c>
      <c r="Y359" s="90">
        <f>$X$359*$K$359</f>
        <v>0</v>
      </c>
      <c r="Z359" s="90">
        <v>0</v>
      </c>
      <c r="AA359" s="91">
        <f>$Z$359*$K$359</f>
        <v>0</v>
      </c>
      <c r="AR359" s="5" t="s">
        <v>565</v>
      </c>
      <c r="AT359" s="5" t="s">
        <v>105</v>
      </c>
      <c r="AU359" s="5" t="s">
        <v>11</v>
      </c>
      <c r="AY359" s="5" t="s">
        <v>104</v>
      </c>
      <c r="BE359" s="48">
        <f>IF($U$359="základní",$N$359,0)</f>
        <v>0</v>
      </c>
      <c r="BF359" s="48">
        <f>IF($U$359="snížená",$N$359,0)</f>
        <v>0</v>
      </c>
      <c r="BG359" s="48">
        <f>IF($U$359="zákl. přenesená",$N$359,0)</f>
        <v>0</v>
      </c>
      <c r="BH359" s="48">
        <f>IF($U$359="sníž. přenesená",$N$359,0)</f>
        <v>0</v>
      </c>
      <c r="BI359" s="48">
        <f>IF($U$359="nulová",$N$359,0)</f>
        <v>0</v>
      </c>
      <c r="BJ359" s="5" t="s">
        <v>11</v>
      </c>
      <c r="BK359" s="48">
        <f>ROUND($L$359*$K$359,2)</f>
        <v>0</v>
      </c>
      <c r="BL359" s="5" t="s">
        <v>565</v>
      </c>
    </row>
    <row r="360" spans="2:64" s="5" customFormat="1" ht="27" customHeight="1">
      <c r="B360" s="16"/>
      <c r="C360" s="84" t="s">
        <v>573</v>
      </c>
      <c r="D360" s="84" t="s">
        <v>105</v>
      </c>
      <c r="E360" s="85" t="s">
        <v>574</v>
      </c>
      <c r="F360" s="122" t="s">
        <v>575</v>
      </c>
      <c r="G360" s="120"/>
      <c r="H360" s="120"/>
      <c r="I360" s="120"/>
      <c r="J360" s="86" t="s">
        <v>569</v>
      </c>
      <c r="K360" s="87">
        <v>1</v>
      </c>
      <c r="L360" s="119">
        <v>0</v>
      </c>
      <c r="M360" s="120"/>
      <c r="N360" s="121">
        <f>ROUND($L$360*$K$360,2)</f>
        <v>0</v>
      </c>
      <c r="O360" s="120"/>
      <c r="P360" s="120"/>
      <c r="Q360" s="120"/>
      <c r="R360" s="17"/>
      <c r="T360" s="88"/>
      <c r="U360" s="89" t="s">
        <v>27</v>
      </c>
      <c r="V360" s="90">
        <v>0</v>
      </c>
      <c r="W360" s="90">
        <f>$V$360*$K$360</f>
        <v>0</v>
      </c>
      <c r="X360" s="90">
        <v>0</v>
      </c>
      <c r="Y360" s="90">
        <f>$X$360*$K$360</f>
        <v>0</v>
      </c>
      <c r="Z360" s="90">
        <v>0</v>
      </c>
      <c r="AA360" s="91">
        <f>$Z$360*$K$360</f>
        <v>0</v>
      </c>
      <c r="AR360" s="5" t="s">
        <v>565</v>
      </c>
      <c r="AT360" s="5" t="s">
        <v>105</v>
      </c>
      <c r="AU360" s="5" t="s">
        <v>11</v>
      </c>
      <c r="AY360" s="5" t="s">
        <v>104</v>
      </c>
      <c r="BE360" s="48">
        <f>IF($U$360="základní",$N$360,0)</f>
        <v>0</v>
      </c>
      <c r="BF360" s="48">
        <f>IF($U$360="snížená",$N$360,0)</f>
        <v>0</v>
      </c>
      <c r="BG360" s="48">
        <f>IF($U$360="zákl. přenesená",$N$360,0)</f>
        <v>0</v>
      </c>
      <c r="BH360" s="48">
        <f>IF($U$360="sníž. přenesená",$N$360,0)</f>
        <v>0</v>
      </c>
      <c r="BI360" s="48">
        <f>IF($U$360="nulová",$N$360,0)</f>
        <v>0</v>
      </c>
      <c r="BJ360" s="5" t="s">
        <v>11</v>
      </c>
      <c r="BK360" s="48">
        <f>ROUND($L$360*$K$360,2)</f>
        <v>0</v>
      </c>
      <c r="BL360" s="5" t="s">
        <v>565</v>
      </c>
    </row>
    <row r="361" spans="2:64" s="5" customFormat="1" ht="15.75" customHeight="1">
      <c r="B361" s="16"/>
      <c r="C361" s="84" t="s">
        <v>576</v>
      </c>
      <c r="D361" s="84" t="s">
        <v>105</v>
      </c>
      <c r="E361" s="85" t="s">
        <v>577</v>
      </c>
      <c r="F361" s="122" t="s">
        <v>81</v>
      </c>
      <c r="G361" s="120"/>
      <c r="H361" s="120"/>
      <c r="I361" s="120"/>
      <c r="J361" s="86" t="s">
        <v>569</v>
      </c>
      <c r="K361" s="87">
        <v>1</v>
      </c>
      <c r="L361" s="119">
        <v>0</v>
      </c>
      <c r="M361" s="120"/>
      <c r="N361" s="121">
        <f>ROUND($L$361*$K$361,2)</f>
        <v>0</v>
      </c>
      <c r="O361" s="120"/>
      <c r="P361" s="120"/>
      <c r="Q361" s="120"/>
      <c r="R361" s="17"/>
      <c r="T361" s="88"/>
      <c r="U361" s="89" t="s">
        <v>27</v>
      </c>
      <c r="V361" s="90">
        <v>0</v>
      </c>
      <c r="W361" s="90">
        <f>$V$361*$K$361</f>
        <v>0</v>
      </c>
      <c r="X361" s="90">
        <v>0</v>
      </c>
      <c r="Y361" s="90">
        <f>$X$361*$K$361</f>
        <v>0</v>
      </c>
      <c r="Z361" s="90">
        <v>0</v>
      </c>
      <c r="AA361" s="91">
        <f>$Z$361*$K$361</f>
        <v>0</v>
      </c>
      <c r="AR361" s="5" t="s">
        <v>565</v>
      </c>
      <c r="AT361" s="5" t="s">
        <v>105</v>
      </c>
      <c r="AU361" s="5" t="s">
        <v>11</v>
      </c>
      <c r="AY361" s="5" t="s">
        <v>104</v>
      </c>
      <c r="BE361" s="48">
        <f>IF($U$361="základní",$N$361,0)</f>
        <v>0</v>
      </c>
      <c r="BF361" s="48">
        <f>IF($U$361="snížená",$N$361,0)</f>
        <v>0</v>
      </c>
      <c r="BG361" s="48">
        <f>IF($U$361="zákl. přenesená",$N$361,0)</f>
        <v>0</v>
      </c>
      <c r="BH361" s="48">
        <f>IF($U$361="sníž. přenesená",$N$361,0)</f>
        <v>0</v>
      </c>
      <c r="BI361" s="48">
        <f>IF($U$361="nulová",$N$361,0)</f>
        <v>0</v>
      </c>
      <c r="BJ361" s="5" t="s">
        <v>11</v>
      </c>
      <c r="BK361" s="48">
        <f>ROUND($L$361*$K$361,2)</f>
        <v>0</v>
      </c>
      <c r="BL361" s="5" t="s">
        <v>565</v>
      </c>
    </row>
    <row r="362" spans="2:64" s="5" customFormat="1" ht="15.75" customHeight="1">
      <c r="B362" s="16"/>
      <c r="C362" s="84" t="s">
        <v>578</v>
      </c>
      <c r="D362" s="84" t="s">
        <v>105</v>
      </c>
      <c r="E362" s="85" t="s">
        <v>579</v>
      </c>
      <c r="F362" s="122" t="s">
        <v>580</v>
      </c>
      <c r="G362" s="120"/>
      <c r="H362" s="120"/>
      <c r="I362" s="120"/>
      <c r="J362" s="86" t="s">
        <v>202</v>
      </c>
      <c r="K362" s="87">
        <v>10</v>
      </c>
      <c r="L362" s="119">
        <v>0</v>
      </c>
      <c r="M362" s="120"/>
      <c r="N362" s="121">
        <f>ROUND($L$362*$K$362,2)</f>
        <v>0</v>
      </c>
      <c r="O362" s="120"/>
      <c r="P362" s="120"/>
      <c r="Q362" s="120"/>
      <c r="R362" s="17"/>
      <c r="T362" s="88"/>
      <c r="U362" s="89" t="s">
        <v>27</v>
      </c>
      <c r="V362" s="90">
        <v>0</v>
      </c>
      <c r="W362" s="90">
        <f>$V$362*$K$362</f>
        <v>0</v>
      </c>
      <c r="X362" s="90">
        <v>0</v>
      </c>
      <c r="Y362" s="90">
        <f>$X$362*$K$362</f>
        <v>0</v>
      </c>
      <c r="Z362" s="90">
        <v>0</v>
      </c>
      <c r="AA362" s="91">
        <f>$Z$362*$K$362</f>
        <v>0</v>
      </c>
      <c r="AR362" s="5" t="s">
        <v>565</v>
      </c>
      <c r="AT362" s="5" t="s">
        <v>105</v>
      </c>
      <c r="AU362" s="5" t="s">
        <v>11</v>
      </c>
      <c r="AY362" s="5" t="s">
        <v>104</v>
      </c>
      <c r="BE362" s="48">
        <f>IF($U$362="základní",$N$362,0)</f>
        <v>0</v>
      </c>
      <c r="BF362" s="48">
        <f>IF($U$362="snížená",$N$362,0)</f>
        <v>0</v>
      </c>
      <c r="BG362" s="48">
        <f>IF($U$362="zákl. přenesená",$N$362,0)</f>
        <v>0</v>
      </c>
      <c r="BH362" s="48">
        <f>IF($U$362="sníž. přenesená",$N$362,0)</f>
        <v>0</v>
      </c>
      <c r="BI362" s="48">
        <f>IF($U$362="nulová",$N$362,0)</f>
        <v>0</v>
      </c>
      <c r="BJ362" s="5" t="s">
        <v>11</v>
      </c>
      <c r="BK362" s="48">
        <f>ROUND($L$362*$K$362,2)</f>
        <v>0</v>
      </c>
      <c r="BL362" s="5" t="s">
        <v>565</v>
      </c>
    </row>
    <row r="363" spans="2:64" s="5" customFormat="1" ht="15.75" customHeight="1">
      <c r="B363" s="16"/>
      <c r="C363" s="84" t="s">
        <v>581</v>
      </c>
      <c r="D363" s="84" t="s">
        <v>105</v>
      </c>
      <c r="E363" s="85" t="s">
        <v>582</v>
      </c>
      <c r="F363" s="122" t="s">
        <v>583</v>
      </c>
      <c r="G363" s="120"/>
      <c r="H363" s="120"/>
      <c r="I363" s="120"/>
      <c r="J363" s="86" t="s">
        <v>202</v>
      </c>
      <c r="K363" s="87">
        <v>10</v>
      </c>
      <c r="L363" s="119">
        <v>0</v>
      </c>
      <c r="M363" s="120"/>
      <c r="N363" s="121">
        <f>ROUND($L$363*$K$363,2)</f>
        <v>0</v>
      </c>
      <c r="O363" s="120"/>
      <c r="P363" s="120"/>
      <c r="Q363" s="120"/>
      <c r="R363" s="17"/>
      <c r="T363" s="88"/>
      <c r="U363" s="89" t="s">
        <v>27</v>
      </c>
      <c r="V363" s="90">
        <v>0</v>
      </c>
      <c r="W363" s="90">
        <f>$V$363*$K$363</f>
        <v>0</v>
      </c>
      <c r="X363" s="90">
        <v>0</v>
      </c>
      <c r="Y363" s="90">
        <f>$X$363*$K$363</f>
        <v>0</v>
      </c>
      <c r="Z363" s="90">
        <v>0</v>
      </c>
      <c r="AA363" s="91">
        <f>$Z$363*$K$363</f>
        <v>0</v>
      </c>
      <c r="AR363" s="5" t="s">
        <v>565</v>
      </c>
      <c r="AT363" s="5" t="s">
        <v>105</v>
      </c>
      <c r="AU363" s="5" t="s">
        <v>11</v>
      </c>
      <c r="AY363" s="5" t="s">
        <v>104</v>
      </c>
      <c r="BE363" s="48">
        <f>IF($U$363="základní",$N$363,0)</f>
        <v>0</v>
      </c>
      <c r="BF363" s="48">
        <f>IF($U$363="snížená",$N$363,0)</f>
        <v>0</v>
      </c>
      <c r="BG363" s="48">
        <f>IF($U$363="zákl. přenesená",$N$363,0)</f>
        <v>0</v>
      </c>
      <c r="BH363" s="48">
        <f>IF($U$363="sníž. přenesená",$N$363,0)</f>
        <v>0</v>
      </c>
      <c r="BI363" s="48">
        <f>IF($U$363="nulová",$N$363,0)</f>
        <v>0</v>
      </c>
      <c r="BJ363" s="5" t="s">
        <v>11</v>
      </c>
      <c r="BK363" s="48">
        <f>ROUND($L$363*$K$363,2)</f>
        <v>0</v>
      </c>
      <c r="BL363" s="5" t="s">
        <v>565</v>
      </c>
    </row>
    <row r="364" spans="2:64" s="5" customFormat="1" ht="27" customHeight="1">
      <c r="B364" s="16"/>
      <c r="C364" s="84" t="s">
        <v>584</v>
      </c>
      <c r="D364" s="84" t="s">
        <v>105</v>
      </c>
      <c r="E364" s="85" t="s">
        <v>585</v>
      </c>
      <c r="F364" s="122" t="s">
        <v>586</v>
      </c>
      <c r="G364" s="120"/>
      <c r="H364" s="120"/>
      <c r="I364" s="120"/>
      <c r="J364" s="86" t="s">
        <v>569</v>
      </c>
      <c r="K364" s="87">
        <v>1</v>
      </c>
      <c r="L364" s="119">
        <v>0</v>
      </c>
      <c r="M364" s="120"/>
      <c r="N364" s="121">
        <f>ROUND($L$364*$K$364,2)</f>
        <v>0</v>
      </c>
      <c r="O364" s="120"/>
      <c r="P364" s="120"/>
      <c r="Q364" s="120"/>
      <c r="R364" s="17"/>
      <c r="T364" s="88"/>
      <c r="U364" s="89" t="s">
        <v>27</v>
      </c>
      <c r="V364" s="90">
        <v>0</v>
      </c>
      <c r="W364" s="90">
        <f>$V$364*$K$364</f>
        <v>0</v>
      </c>
      <c r="X364" s="90">
        <v>0</v>
      </c>
      <c r="Y364" s="90">
        <f>$X$364*$K$364</f>
        <v>0</v>
      </c>
      <c r="Z364" s="90">
        <v>0</v>
      </c>
      <c r="AA364" s="91">
        <f>$Z$364*$K$364</f>
        <v>0</v>
      </c>
      <c r="AR364" s="5" t="s">
        <v>565</v>
      </c>
      <c r="AT364" s="5" t="s">
        <v>105</v>
      </c>
      <c r="AU364" s="5" t="s">
        <v>11</v>
      </c>
      <c r="AY364" s="5" t="s">
        <v>104</v>
      </c>
      <c r="BE364" s="48">
        <f>IF($U$364="základní",$N$364,0)</f>
        <v>0</v>
      </c>
      <c r="BF364" s="48">
        <f>IF($U$364="snížená",$N$364,0)</f>
        <v>0</v>
      </c>
      <c r="BG364" s="48">
        <f>IF($U$364="zákl. přenesená",$N$364,0)</f>
        <v>0</v>
      </c>
      <c r="BH364" s="48">
        <f>IF($U$364="sníž. přenesená",$N$364,0)</f>
        <v>0</v>
      </c>
      <c r="BI364" s="48">
        <f>IF($U$364="nulová",$N$364,0)</f>
        <v>0</v>
      </c>
      <c r="BJ364" s="5" t="s">
        <v>11</v>
      </c>
      <c r="BK364" s="48">
        <f>ROUND($L$364*$K$364,2)</f>
        <v>0</v>
      </c>
      <c r="BL364" s="5" t="s">
        <v>565</v>
      </c>
    </row>
    <row r="365" spans="2:64" s="5" customFormat="1" ht="27" customHeight="1">
      <c r="B365" s="16"/>
      <c r="C365" s="84" t="s">
        <v>587</v>
      </c>
      <c r="D365" s="84" t="s">
        <v>105</v>
      </c>
      <c r="E365" s="85" t="s">
        <v>588</v>
      </c>
      <c r="F365" s="122" t="s">
        <v>589</v>
      </c>
      <c r="G365" s="120"/>
      <c r="H365" s="120"/>
      <c r="I365" s="120"/>
      <c r="J365" s="86" t="s">
        <v>569</v>
      </c>
      <c r="K365" s="87">
        <v>1</v>
      </c>
      <c r="L365" s="119">
        <v>0</v>
      </c>
      <c r="M365" s="120"/>
      <c r="N365" s="121">
        <f>ROUND($L$365*$K$365,2)</f>
        <v>0</v>
      </c>
      <c r="O365" s="120"/>
      <c r="P365" s="120"/>
      <c r="Q365" s="120"/>
      <c r="R365" s="17"/>
      <c r="T365" s="88"/>
      <c r="U365" s="89" t="s">
        <v>27</v>
      </c>
      <c r="V365" s="90">
        <v>0</v>
      </c>
      <c r="W365" s="90">
        <f>$V$365*$K$365</f>
        <v>0</v>
      </c>
      <c r="X365" s="90">
        <v>0</v>
      </c>
      <c r="Y365" s="90">
        <f>$X$365*$K$365</f>
        <v>0</v>
      </c>
      <c r="Z365" s="90">
        <v>0</v>
      </c>
      <c r="AA365" s="91">
        <f>$Z$365*$K$365</f>
        <v>0</v>
      </c>
      <c r="AR365" s="5" t="s">
        <v>565</v>
      </c>
      <c r="AT365" s="5" t="s">
        <v>105</v>
      </c>
      <c r="AU365" s="5" t="s">
        <v>11</v>
      </c>
      <c r="AY365" s="5" t="s">
        <v>104</v>
      </c>
      <c r="BE365" s="48">
        <f>IF($U$365="základní",$N$365,0)</f>
        <v>0</v>
      </c>
      <c r="BF365" s="48">
        <f>IF($U$365="snížená",$N$365,0)</f>
        <v>0</v>
      </c>
      <c r="BG365" s="48">
        <f>IF($U$365="zákl. přenesená",$N$365,0)</f>
        <v>0</v>
      </c>
      <c r="BH365" s="48">
        <f>IF($U$365="sníž. přenesená",$N$365,0)</f>
        <v>0</v>
      </c>
      <c r="BI365" s="48">
        <f>IF($U$365="nulová",$N$365,0)</f>
        <v>0</v>
      </c>
      <c r="BJ365" s="5" t="s">
        <v>11</v>
      </c>
      <c r="BK365" s="48">
        <f>ROUND($L$365*$K$365,2)</f>
        <v>0</v>
      </c>
      <c r="BL365" s="5" t="s">
        <v>565</v>
      </c>
    </row>
    <row r="366" spans="2:64" s="5" customFormat="1" ht="51" customHeight="1">
      <c r="B366" s="16"/>
      <c r="D366" s="76" t="s">
        <v>590</v>
      </c>
      <c r="N366" s="116">
        <f>$BK$366</f>
        <v>0</v>
      </c>
      <c r="O366" s="118"/>
      <c r="P366" s="118"/>
      <c r="Q366" s="118"/>
      <c r="R366" s="17"/>
      <c r="T366" s="39"/>
      <c r="AA366" s="40"/>
      <c r="AT366" s="5" t="s">
        <v>43</v>
      </c>
      <c r="AU366" s="5" t="s">
        <v>44</v>
      </c>
      <c r="AY366" s="5" t="s">
        <v>591</v>
      </c>
      <c r="BK366" s="48">
        <f>SUM($BK$367:$BK$371)</f>
        <v>0</v>
      </c>
    </row>
    <row r="367" spans="2:64" s="5" customFormat="1" ht="23.25" customHeight="1">
      <c r="B367" s="16"/>
      <c r="C367" s="102"/>
      <c r="D367" s="102" t="s">
        <v>105</v>
      </c>
      <c r="E367" s="103"/>
      <c r="F367" s="123"/>
      <c r="G367" s="124"/>
      <c r="H367" s="124"/>
      <c r="I367" s="124"/>
      <c r="J367" s="104"/>
      <c r="K367" s="105"/>
      <c r="L367" s="119"/>
      <c r="M367" s="120"/>
      <c r="N367" s="121">
        <f>$BK$367</f>
        <v>0</v>
      </c>
      <c r="O367" s="120"/>
      <c r="P367" s="120"/>
      <c r="Q367" s="120"/>
      <c r="R367" s="17"/>
      <c r="T367" s="88"/>
      <c r="U367" s="106" t="s">
        <v>27</v>
      </c>
      <c r="AA367" s="40"/>
      <c r="AT367" s="5" t="s">
        <v>591</v>
      </c>
      <c r="AU367" s="5" t="s">
        <v>11</v>
      </c>
      <c r="AY367" s="5" t="s">
        <v>591</v>
      </c>
      <c r="BE367" s="48">
        <f>IF($U$367="základní",$N$367,0)</f>
        <v>0</v>
      </c>
      <c r="BF367" s="48">
        <f>IF($U$367="snížená",$N$367,0)</f>
        <v>0</v>
      </c>
      <c r="BG367" s="48">
        <f>IF($U$367="zákl. přenesená",$N$367,0)</f>
        <v>0</v>
      </c>
      <c r="BH367" s="48">
        <f>IF($U$367="sníž. přenesená",$N$367,0)</f>
        <v>0</v>
      </c>
      <c r="BI367" s="48">
        <f>IF($U$367="nulová",$N$367,0)</f>
        <v>0</v>
      </c>
      <c r="BJ367" s="5" t="s">
        <v>11</v>
      </c>
      <c r="BK367" s="48">
        <f>$L$367*$K$367</f>
        <v>0</v>
      </c>
    </row>
    <row r="368" spans="2:64" s="5" customFormat="1" ht="23.25" customHeight="1">
      <c r="B368" s="16"/>
      <c r="C368" s="102"/>
      <c r="D368" s="102" t="s">
        <v>105</v>
      </c>
      <c r="E368" s="103"/>
      <c r="F368" s="123"/>
      <c r="G368" s="124"/>
      <c r="H368" s="124"/>
      <c r="I368" s="124"/>
      <c r="J368" s="104"/>
      <c r="K368" s="105"/>
      <c r="L368" s="119"/>
      <c r="M368" s="120"/>
      <c r="N368" s="121">
        <f>$BK$368</f>
        <v>0</v>
      </c>
      <c r="O368" s="120"/>
      <c r="P368" s="120"/>
      <c r="Q368" s="120"/>
      <c r="R368" s="17"/>
      <c r="T368" s="88"/>
      <c r="U368" s="106" t="s">
        <v>27</v>
      </c>
      <c r="AA368" s="40"/>
      <c r="AT368" s="5" t="s">
        <v>591</v>
      </c>
      <c r="AU368" s="5" t="s">
        <v>11</v>
      </c>
      <c r="AY368" s="5" t="s">
        <v>591</v>
      </c>
      <c r="BE368" s="48">
        <f>IF($U$368="základní",$N$368,0)</f>
        <v>0</v>
      </c>
      <c r="BF368" s="48">
        <f>IF($U$368="snížená",$N$368,0)</f>
        <v>0</v>
      </c>
      <c r="BG368" s="48">
        <f>IF($U$368="zákl. přenesená",$N$368,0)</f>
        <v>0</v>
      </c>
      <c r="BH368" s="48">
        <f>IF($U$368="sníž. přenesená",$N$368,0)</f>
        <v>0</v>
      </c>
      <c r="BI368" s="48">
        <f>IF($U$368="nulová",$N$368,0)</f>
        <v>0</v>
      </c>
      <c r="BJ368" s="5" t="s">
        <v>11</v>
      </c>
      <c r="BK368" s="48">
        <f>$L$368*$K$368</f>
        <v>0</v>
      </c>
    </row>
    <row r="369" spans="2:63" s="5" customFormat="1" ht="23.25" customHeight="1">
      <c r="B369" s="16"/>
      <c r="C369" s="102"/>
      <c r="D369" s="102" t="s">
        <v>105</v>
      </c>
      <c r="E369" s="103"/>
      <c r="F369" s="123"/>
      <c r="G369" s="124"/>
      <c r="H369" s="124"/>
      <c r="I369" s="124"/>
      <c r="J369" s="104"/>
      <c r="K369" s="105"/>
      <c r="L369" s="119"/>
      <c r="M369" s="120"/>
      <c r="N369" s="121">
        <f>$BK$369</f>
        <v>0</v>
      </c>
      <c r="O369" s="120"/>
      <c r="P369" s="120"/>
      <c r="Q369" s="120"/>
      <c r="R369" s="17"/>
      <c r="T369" s="88"/>
      <c r="U369" s="106" t="s">
        <v>27</v>
      </c>
      <c r="AA369" s="40"/>
      <c r="AT369" s="5" t="s">
        <v>591</v>
      </c>
      <c r="AU369" s="5" t="s">
        <v>11</v>
      </c>
      <c r="AY369" s="5" t="s">
        <v>591</v>
      </c>
      <c r="BE369" s="48">
        <f>IF($U$369="základní",$N$369,0)</f>
        <v>0</v>
      </c>
      <c r="BF369" s="48">
        <f>IF($U$369="snížená",$N$369,0)</f>
        <v>0</v>
      </c>
      <c r="BG369" s="48">
        <f>IF($U$369="zákl. přenesená",$N$369,0)</f>
        <v>0</v>
      </c>
      <c r="BH369" s="48">
        <f>IF($U$369="sníž. přenesená",$N$369,0)</f>
        <v>0</v>
      </c>
      <c r="BI369" s="48">
        <f>IF($U$369="nulová",$N$369,0)</f>
        <v>0</v>
      </c>
      <c r="BJ369" s="5" t="s">
        <v>11</v>
      </c>
      <c r="BK369" s="48">
        <f>$L$369*$K$369</f>
        <v>0</v>
      </c>
    </row>
    <row r="370" spans="2:63" s="5" customFormat="1" ht="23.25" customHeight="1">
      <c r="B370" s="16"/>
      <c r="C370" s="102"/>
      <c r="D370" s="102" t="s">
        <v>105</v>
      </c>
      <c r="E370" s="103"/>
      <c r="F370" s="123"/>
      <c r="G370" s="124"/>
      <c r="H370" s="124"/>
      <c r="I370" s="124"/>
      <c r="J370" s="104"/>
      <c r="K370" s="105"/>
      <c r="L370" s="119"/>
      <c r="M370" s="120"/>
      <c r="N370" s="121">
        <f>$BK$370</f>
        <v>0</v>
      </c>
      <c r="O370" s="120"/>
      <c r="P370" s="120"/>
      <c r="Q370" s="120"/>
      <c r="R370" s="17"/>
      <c r="T370" s="88"/>
      <c r="U370" s="106" t="s">
        <v>27</v>
      </c>
      <c r="AA370" s="40"/>
      <c r="AT370" s="5" t="s">
        <v>591</v>
      </c>
      <c r="AU370" s="5" t="s">
        <v>11</v>
      </c>
      <c r="AY370" s="5" t="s">
        <v>591</v>
      </c>
      <c r="BE370" s="48">
        <f>IF($U$370="základní",$N$370,0)</f>
        <v>0</v>
      </c>
      <c r="BF370" s="48">
        <f>IF($U$370="snížená",$N$370,0)</f>
        <v>0</v>
      </c>
      <c r="BG370" s="48">
        <f>IF($U$370="zákl. přenesená",$N$370,0)</f>
        <v>0</v>
      </c>
      <c r="BH370" s="48">
        <f>IF($U$370="sníž. přenesená",$N$370,0)</f>
        <v>0</v>
      </c>
      <c r="BI370" s="48">
        <f>IF($U$370="nulová",$N$370,0)</f>
        <v>0</v>
      </c>
      <c r="BJ370" s="5" t="s">
        <v>11</v>
      </c>
      <c r="BK370" s="48">
        <f>$L$370*$K$370</f>
        <v>0</v>
      </c>
    </row>
    <row r="371" spans="2:63" s="5" customFormat="1" ht="23.25" customHeight="1">
      <c r="B371" s="16"/>
      <c r="C371" s="102"/>
      <c r="D371" s="102" t="s">
        <v>105</v>
      </c>
      <c r="E371" s="103"/>
      <c r="F371" s="123"/>
      <c r="G371" s="124"/>
      <c r="H371" s="124"/>
      <c r="I371" s="124"/>
      <c r="J371" s="104"/>
      <c r="K371" s="105"/>
      <c r="L371" s="119"/>
      <c r="M371" s="120"/>
      <c r="N371" s="121">
        <f>$BK$371</f>
        <v>0</v>
      </c>
      <c r="O371" s="120"/>
      <c r="P371" s="120"/>
      <c r="Q371" s="120"/>
      <c r="R371" s="17"/>
      <c r="T371" s="88"/>
      <c r="U371" s="106" t="s">
        <v>27</v>
      </c>
      <c r="V371" s="29"/>
      <c r="W371" s="29"/>
      <c r="X371" s="29"/>
      <c r="Y371" s="29"/>
      <c r="Z371" s="29"/>
      <c r="AA371" s="31"/>
      <c r="AT371" s="5" t="s">
        <v>591</v>
      </c>
      <c r="AU371" s="5" t="s">
        <v>11</v>
      </c>
      <c r="AY371" s="5" t="s">
        <v>591</v>
      </c>
      <c r="BE371" s="48">
        <f>IF($U$371="základní",$N$371,0)</f>
        <v>0</v>
      </c>
      <c r="BF371" s="48">
        <f>IF($U$371="snížená",$N$371,0)</f>
        <v>0</v>
      </c>
      <c r="BG371" s="48">
        <f>IF($U$371="zákl. přenesená",$N$371,0)</f>
        <v>0</v>
      </c>
      <c r="BH371" s="48">
        <f>IF($U$371="sníž. přenesená",$N$371,0)</f>
        <v>0</v>
      </c>
      <c r="BI371" s="48">
        <f>IF($U$371="nulová",$N$371,0)</f>
        <v>0</v>
      </c>
      <c r="BJ371" s="5" t="s">
        <v>11</v>
      </c>
      <c r="BK371" s="48">
        <f>$L$371*$K$371</f>
        <v>0</v>
      </c>
    </row>
    <row r="372" spans="2:63" s="5" customFormat="1" ht="7.5" customHeight="1">
      <c r="B372" s="32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4"/>
    </row>
    <row r="373" spans="2:63" ht="14.25" customHeight="1"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</row>
  </sheetData>
  <mergeCells count="611">
    <mergeCell ref="O11:P11"/>
    <mergeCell ref="O12:P12"/>
    <mergeCell ref="O14:P14"/>
    <mergeCell ref="E15:L15"/>
    <mergeCell ref="O15:P15"/>
    <mergeCell ref="O17:P17"/>
    <mergeCell ref="AF6:BJ6"/>
    <mergeCell ref="C2:Q2"/>
    <mergeCell ref="C4:Q4"/>
    <mergeCell ref="F6:P6"/>
    <mergeCell ref="F7:P7"/>
    <mergeCell ref="O9:P9"/>
    <mergeCell ref="H29:J29"/>
    <mergeCell ref="M29:P29"/>
    <mergeCell ref="H30:J30"/>
    <mergeCell ref="M30:P30"/>
    <mergeCell ref="H31:J31"/>
    <mergeCell ref="M31:P31"/>
    <mergeCell ref="O18:P18"/>
    <mergeCell ref="O20:P20"/>
    <mergeCell ref="O21:P21"/>
    <mergeCell ref="M24:P24"/>
    <mergeCell ref="M25:P25"/>
    <mergeCell ref="M27:P27"/>
    <mergeCell ref="F78:P78"/>
    <mergeCell ref="F79:P79"/>
    <mergeCell ref="M81:P81"/>
    <mergeCell ref="M83:Q83"/>
    <mergeCell ref="M84:Q84"/>
    <mergeCell ref="C86:G86"/>
    <mergeCell ref="N86:Q86"/>
    <mergeCell ref="H32:J32"/>
    <mergeCell ref="M32:P32"/>
    <mergeCell ref="H33:J33"/>
    <mergeCell ref="M33:P33"/>
    <mergeCell ref="L35:P35"/>
    <mergeCell ref="C76:Q76"/>
    <mergeCell ref="N94:Q94"/>
    <mergeCell ref="N95:Q95"/>
    <mergeCell ref="N96:Q96"/>
    <mergeCell ref="N97:Q97"/>
    <mergeCell ref="N98:Q98"/>
    <mergeCell ref="N99:Q99"/>
    <mergeCell ref="N88:Q88"/>
    <mergeCell ref="N89:Q89"/>
    <mergeCell ref="N90:Q90"/>
    <mergeCell ref="N91:Q91"/>
    <mergeCell ref="N92:Q92"/>
    <mergeCell ref="N93:Q93"/>
    <mergeCell ref="N106:Q106"/>
    <mergeCell ref="N107:Q107"/>
    <mergeCell ref="N109:Q109"/>
    <mergeCell ref="D110:H110"/>
    <mergeCell ref="N110:Q110"/>
    <mergeCell ref="D111:H111"/>
    <mergeCell ref="N111:Q111"/>
    <mergeCell ref="N100:Q100"/>
    <mergeCell ref="N101:Q101"/>
    <mergeCell ref="N102:Q102"/>
    <mergeCell ref="N103:Q103"/>
    <mergeCell ref="N104:Q104"/>
    <mergeCell ref="N105:Q105"/>
    <mergeCell ref="N115:Q115"/>
    <mergeCell ref="L117:Q117"/>
    <mergeCell ref="C123:Q123"/>
    <mergeCell ref="F125:P125"/>
    <mergeCell ref="F126:P126"/>
    <mergeCell ref="M128:P128"/>
    <mergeCell ref="D112:H112"/>
    <mergeCell ref="N112:Q112"/>
    <mergeCell ref="D113:H113"/>
    <mergeCell ref="N113:Q113"/>
    <mergeCell ref="D114:H114"/>
    <mergeCell ref="N114:Q114"/>
    <mergeCell ref="M130:Q130"/>
    <mergeCell ref="M131:Q131"/>
    <mergeCell ref="F133:I133"/>
    <mergeCell ref="L133:M133"/>
    <mergeCell ref="N133:Q133"/>
    <mergeCell ref="F137:I137"/>
    <mergeCell ref="L137:M137"/>
    <mergeCell ref="N137:Q137"/>
    <mergeCell ref="N136:Q136"/>
    <mergeCell ref="N135:Q135"/>
    <mergeCell ref="F142:I142"/>
    <mergeCell ref="F143:I143"/>
    <mergeCell ref="L143:M143"/>
    <mergeCell ref="N143:Q143"/>
    <mergeCell ref="F144:I144"/>
    <mergeCell ref="L144:M144"/>
    <mergeCell ref="N144:Q144"/>
    <mergeCell ref="F138:I138"/>
    <mergeCell ref="F139:I139"/>
    <mergeCell ref="L139:M139"/>
    <mergeCell ref="N139:Q139"/>
    <mergeCell ref="F140:I140"/>
    <mergeCell ref="F141:I141"/>
    <mergeCell ref="L141:M141"/>
    <mergeCell ref="N141:Q141"/>
    <mergeCell ref="F149:I149"/>
    <mergeCell ref="F150:I150"/>
    <mergeCell ref="F151:I151"/>
    <mergeCell ref="F152:I152"/>
    <mergeCell ref="L152:M152"/>
    <mergeCell ref="N152:Q152"/>
    <mergeCell ref="F145:I145"/>
    <mergeCell ref="F146:I146"/>
    <mergeCell ref="L146:M146"/>
    <mergeCell ref="N146:Q146"/>
    <mergeCell ref="F147:I147"/>
    <mergeCell ref="F148:I148"/>
    <mergeCell ref="L148:M148"/>
    <mergeCell ref="N148:Q148"/>
    <mergeCell ref="F156:I156"/>
    <mergeCell ref="F157:I157"/>
    <mergeCell ref="L157:M157"/>
    <mergeCell ref="N157:Q157"/>
    <mergeCell ref="F158:I158"/>
    <mergeCell ref="F159:I159"/>
    <mergeCell ref="L159:M159"/>
    <mergeCell ref="N159:Q159"/>
    <mergeCell ref="F153:I153"/>
    <mergeCell ref="L153:M153"/>
    <mergeCell ref="N153:Q153"/>
    <mergeCell ref="F154:I154"/>
    <mergeCell ref="F155:I155"/>
    <mergeCell ref="L155:M155"/>
    <mergeCell ref="N155:Q155"/>
    <mergeCell ref="F164:I164"/>
    <mergeCell ref="L164:M164"/>
    <mergeCell ref="N164:Q164"/>
    <mergeCell ref="F165:I165"/>
    <mergeCell ref="L165:M165"/>
    <mergeCell ref="N165:Q165"/>
    <mergeCell ref="F160:I160"/>
    <mergeCell ref="F161:I161"/>
    <mergeCell ref="F162:I162"/>
    <mergeCell ref="L162:M162"/>
    <mergeCell ref="N162:Q162"/>
    <mergeCell ref="F163:I163"/>
    <mergeCell ref="L163:M163"/>
    <mergeCell ref="N163:Q163"/>
    <mergeCell ref="F170:I170"/>
    <mergeCell ref="F171:I171"/>
    <mergeCell ref="L171:M171"/>
    <mergeCell ref="N171:Q171"/>
    <mergeCell ref="F172:I172"/>
    <mergeCell ref="F173:I173"/>
    <mergeCell ref="L173:M173"/>
    <mergeCell ref="N173:Q173"/>
    <mergeCell ref="F166:I166"/>
    <mergeCell ref="F167:I167"/>
    <mergeCell ref="L167:M167"/>
    <mergeCell ref="N167:Q167"/>
    <mergeCell ref="F168:I168"/>
    <mergeCell ref="F169:I169"/>
    <mergeCell ref="L169:M169"/>
    <mergeCell ref="N169:Q169"/>
    <mergeCell ref="F176:I176"/>
    <mergeCell ref="F177:I177"/>
    <mergeCell ref="L177:M177"/>
    <mergeCell ref="N177:Q177"/>
    <mergeCell ref="F178:I178"/>
    <mergeCell ref="L178:M178"/>
    <mergeCell ref="N178:Q178"/>
    <mergeCell ref="F174:I174"/>
    <mergeCell ref="L174:M174"/>
    <mergeCell ref="N174:Q174"/>
    <mergeCell ref="F175:I175"/>
    <mergeCell ref="L175:M175"/>
    <mergeCell ref="N175:Q175"/>
    <mergeCell ref="F186:I186"/>
    <mergeCell ref="L186:M186"/>
    <mergeCell ref="N186:Q186"/>
    <mergeCell ref="N184:Q184"/>
    <mergeCell ref="N185:Q185"/>
    <mergeCell ref="F187:I187"/>
    <mergeCell ref="L187:M187"/>
    <mergeCell ref="N187:Q187"/>
    <mergeCell ref="F179:I179"/>
    <mergeCell ref="F181:I181"/>
    <mergeCell ref="L181:M181"/>
    <mergeCell ref="N181:Q181"/>
    <mergeCell ref="F182:I182"/>
    <mergeCell ref="F183:I183"/>
    <mergeCell ref="L183:M183"/>
    <mergeCell ref="N183:Q183"/>
    <mergeCell ref="N180:Q180"/>
    <mergeCell ref="F191:I191"/>
    <mergeCell ref="L191:M191"/>
    <mergeCell ref="N191:Q191"/>
    <mergeCell ref="F192:I192"/>
    <mergeCell ref="L192:M192"/>
    <mergeCell ref="N192:Q192"/>
    <mergeCell ref="F188:I188"/>
    <mergeCell ref="L188:M188"/>
    <mergeCell ref="N188:Q188"/>
    <mergeCell ref="F190:I190"/>
    <mergeCell ref="L190:M190"/>
    <mergeCell ref="N190:Q190"/>
    <mergeCell ref="F196:I196"/>
    <mergeCell ref="L196:M196"/>
    <mergeCell ref="N196:Q196"/>
    <mergeCell ref="F197:I197"/>
    <mergeCell ref="F198:I198"/>
    <mergeCell ref="L198:M198"/>
    <mergeCell ref="N198:Q198"/>
    <mergeCell ref="F193:I193"/>
    <mergeCell ref="F194:I194"/>
    <mergeCell ref="L194:M194"/>
    <mergeCell ref="N194:Q194"/>
    <mergeCell ref="F195:I195"/>
    <mergeCell ref="L195:M195"/>
    <mergeCell ref="N195:Q195"/>
    <mergeCell ref="F203:I203"/>
    <mergeCell ref="L203:M203"/>
    <mergeCell ref="N203:Q203"/>
    <mergeCell ref="F204:I204"/>
    <mergeCell ref="F205:I205"/>
    <mergeCell ref="L205:M205"/>
    <mergeCell ref="N205:Q205"/>
    <mergeCell ref="F199:I199"/>
    <mergeCell ref="F200:I200"/>
    <mergeCell ref="L200:M200"/>
    <mergeCell ref="N200:Q200"/>
    <mergeCell ref="F201:I201"/>
    <mergeCell ref="F202:I202"/>
    <mergeCell ref="L202:M202"/>
    <mergeCell ref="N202:Q202"/>
    <mergeCell ref="F208:I208"/>
    <mergeCell ref="F209:I209"/>
    <mergeCell ref="L209:M209"/>
    <mergeCell ref="N209:Q209"/>
    <mergeCell ref="F210:I210"/>
    <mergeCell ref="F211:I211"/>
    <mergeCell ref="L211:M211"/>
    <mergeCell ref="N211:Q211"/>
    <mergeCell ref="F206:I206"/>
    <mergeCell ref="L206:M206"/>
    <mergeCell ref="N206:Q206"/>
    <mergeCell ref="F207:I207"/>
    <mergeCell ref="L207:M207"/>
    <mergeCell ref="N207:Q207"/>
    <mergeCell ref="F216:I216"/>
    <mergeCell ref="F217:I217"/>
    <mergeCell ref="L217:M217"/>
    <mergeCell ref="N217:Q217"/>
    <mergeCell ref="F218:I218"/>
    <mergeCell ref="F219:I219"/>
    <mergeCell ref="L219:M219"/>
    <mergeCell ref="N219:Q219"/>
    <mergeCell ref="F212:I212"/>
    <mergeCell ref="F213:I213"/>
    <mergeCell ref="L213:M213"/>
    <mergeCell ref="N213:Q213"/>
    <mergeCell ref="F214:I214"/>
    <mergeCell ref="F215:I215"/>
    <mergeCell ref="L215:M215"/>
    <mergeCell ref="N215:Q215"/>
    <mergeCell ref="F224:I224"/>
    <mergeCell ref="F225:I225"/>
    <mergeCell ref="L225:M225"/>
    <mergeCell ref="N225:Q225"/>
    <mergeCell ref="F226:I226"/>
    <mergeCell ref="L226:M226"/>
    <mergeCell ref="N226:Q226"/>
    <mergeCell ref="F220:I220"/>
    <mergeCell ref="F221:I221"/>
    <mergeCell ref="L221:M221"/>
    <mergeCell ref="N221:Q221"/>
    <mergeCell ref="F222:I222"/>
    <mergeCell ref="F223:I223"/>
    <mergeCell ref="L223:M223"/>
    <mergeCell ref="N223:Q223"/>
    <mergeCell ref="F231:I231"/>
    <mergeCell ref="L231:M231"/>
    <mergeCell ref="N231:Q231"/>
    <mergeCell ref="F232:I232"/>
    <mergeCell ref="L232:M232"/>
    <mergeCell ref="N232:Q232"/>
    <mergeCell ref="F228:I228"/>
    <mergeCell ref="L228:M228"/>
    <mergeCell ref="N228:Q228"/>
    <mergeCell ref="F229:I229"/>
    <mergeCell ref="F230:I230"/>
    <mergeCell ref="L230:M230"/>
    <mergeCell ref="N230:Q230"/>
    <mergeCell ref="F235:I235"/>
    <mergeCell ref="L235:M235"/>
    <mergeCell ref="N235:Q235"/>
    <mergeCell ref="F236:I236"/>
    <mergeCell ref="L236:M236"/>
    <mergeCell ref="N236:Q236"/>
    <mergeCell ref="F233:I233"/>
    <mergeCell ref="L233:M233"/>
    <mergeCell ref="N233:Q233"/>
    <mergeCell ref="F234:I234"/>
    <mergeCell ref="L234:M234"/>
    <mergeCell ref="N234:Q234"/>
    <mergeCell ref="F239:I239"/>
    <mergeCell ref="L239:M239"/>
    <mergeCell ref="N239:Q239"/>
    <mergeCell ref="F240:I240"/>
    <mergeCell ref="L240:M240"/>
    <mergeCell ref="N240:Q240"/>
    <mergeCell ref="F237:I237"/>
    <mergeCell ref="L237:M237"/>
    <mergeCell ref="N237:Q237"/>
    <mergeCell ref="F238:I238"/>
    <mergeCell ref="L238:M238"/>
    <mergeCell ref="N238:Q238"/>
    <mergeCell ref="F245:I245"/>
    <mergeCell ref="F246:I246"/>
    <mergeCell ref="L246:M246"/>
    <mergeCell ref="N246:Q246"/>
    <mergeCell ref="F247:I247"/>
    <mergeCell ref="F248:I248"/>
    <mergeCell ref="L248:M248"/>
    <mergeCell ref="N248:Q248"/>
    <mergeCell ref="F242:I242"/>
    <mergeCell ref="L242:M242"/>
    <mergeCell ref="N242:Q242"/>
    <mergeCell ref="F243:I243"/>
    <mergeCell ref="F244:I244"/>
    <mergeCell ref="L244:M244"/>
    <mergeCell ref="N244:Q244"/>
    <mergeCell ref="F251:I251"/>
    <mergeCell ref="L251:M251"/>
    <mergeCell ref="N251:Q251"/>
    <mergeCell ref="F252:I252"/>
    <mergeCell ref="L252:M252"/>
    <mergeCell ref="N252:Q252"/>
    <mergeCell ref="F249:I249"/>
    <mergeCell ref="L249:M249"/>
    <mergeCell ref="N249:Q249"/>
    <mergeCell ref="F250:I250"/>
    <mergeCell ref="L250:M250"/>
    <mergeCell ref="N250:Q250"/>
    <mergeCell ref="F256:I256"/>
    <mergeCell ref="L256:M256"/>
    <mergeCell ref="N256:Q256"/>
    <mergeCell ref="F257:I257"/>
    <mergeCell ref="F258:I258"/>
    <mergeCell ref="L258:M258"/>
    <mergeCell ref="N258:Q258"/>
    <mergeCell ref="F253:I253"/>
    <mergeCell ref="L253:M253"/>
    <mergeCell ref="N253:Q253"/>
    <mergeCell ref="F254:I254"/>
    <mergeCell ref="F255:I255"/>
    <mergeCell ref="L255:M255"/>
    <mergeCell ref="N255:Q255"/>
    <mergeCell ref="F262:I262"/>
    <mergeCell ref="F263:I263"/>
    <mergeCell ref="L263:M263"/>
    <mergeCell ref="N263:Q263"/>
    <mergeCell ref="F264:I264"/>
    <mergeCell ref="F265:I265"/>
    <mergeCell ref="L265:M265"/>
    <mergeCell ref="N265:Q265"/>
    <mergeCell ref="F259:I259"/>
    <mergeCell ref="L259:M259"/>
    <mergeCell ref="N259:Q259"/>
    <mergeCell ref="F260:I260"/>
    <mergeCell ref="F261:I261"/>
    <mergeCell ref="L261:M261"/>
    <mergeCell ref="N261:Q261"/>
    <mergeCell ref="F270:I270"/>
    <mergeCell ref="L270:M270"/>
    <mergeCell ref="N270:Q270"/>
    <mergeCell ref="F271:I271"/>
    <mergeCell ref="F272:I272"/>
    <mergeCell ref="L272:M272"/>
    <mergeCell ref="N272:Q272"/>
    <mergeCell ref="F266:I266"/>
    <mergeCell ref="F267:I267"/>
    <mergeCell ref="F268:I268"/>
    <mergeCell ref="L268:M268"/>
    <mergeCell ref="N268:Q268"/>
    <mergeCell ref="F269:I269"/>
    <mergeCell ref="F275:I275"/>
    <mergeCell ref="L275:M275"/>
    <mergeCell ref="N275:Q275"/>
    <mergeCell ref="F276:I276"/>
    <mergeCell ref="L276:M276"/>
    <mergeCell ref="N276:Q276"/>
    <mergeCell ref="F273:I273"/>
    <mergeCell ref="L273:M273"/>
    <mergeCell ref="N273:Q273"/>
    <mergeCell ref="F274:I274"/>
    <mergeCell ref="L274:M274"/>
    <mergeCell ref="N274:Q274"/>
    <mergeCell ref="F279:I279"/>
    <mergeCell ref="L279:M279"/>
    <mergeCell ref="N279:Q279"/>
    <mergeCell ref="F281:I281"/>
    <mergeCell ref="L281:M281"/>
    <mergeCell ref="N281:Q281"/>
    <mergeCell ref="F277:I277"/>
    <mergeCell ref="L277:M277"/>
    <mergeCell ref="N277:Q277"/>
    <mergeCell ref="F278:I278"/>
    <mergeCell ref="L278:M278"/>
    <mergeCell ref="N278:Q278"/>
    <mergeCell ref="F286:I286"/>
    <mergeCell ref="F287:I287"/>
    <mergeCell ref="L287:M287"/>
    <mergeCell ref="N287:Q287"/>
    <mergeCell ref="F288:I288"/>
    <mergeCell ref="F289:I289"/>
    <mergeCell ref="L289:M289"/>
    <mergeCell ref="N289:Q289"/>
    <mergeCell ref="F282:I282"/>
    <mergeCell ref="F283:I283"/>
    <mergeCell ref="L283:M283"/>
    <mergeCell ref="N283:Q283"/>
    <mergeCell ref="F284:I284"/>
    <mergeCell ref="F285:I285"/>
    <mergeCell ref="L285:M285"/>
    <mergeCell ref="N285:Q285"/>
    <mergeCell ref="F294:I294"/>
    <mergeCell ref="F295:I295"/>
    <mergeCell ref="L295:M295"/>
    <mergeCell ref="N295:Q295"/>
    <mergeCell ref="F296:I296"/>
    <mergeCell ref="F297:I297"/>
    <mergeCell ref="L297:M297"/>
    <mergeCell ref="N297:Q297"/>
    <mergeCell ref="F290:I290"/>
    <mergeCell ref="F291:I291"/>
    <mergeCell ref="L291:M291"/>
    <mergeCell ref="N291:Q291"/>
    <mergeCell ref="F292:I292"/>
    <mergeCell ref="F293:I293"/>
    <mergeCell ref="L293:M293"/>
    <mergeCell ref="N293:Q293"/>
    <mergeCell ref="F302:I302"/>
    <mergeCell ref="F304:I304"/>
    <mergeCell ref="L304:M304"/>
    <mergeCell ref="N304:Q304"/>
    <mergeCell ref="N303:Q303"/>
    <mergeCell ref="F305:I305"/>
    <mergeCell ref="F298:I298"/>
    <mergeCell ref="F299:I299"/>
    <mergeCell ref="L299:M299"/>
    <mergeCell ref="N299:Q299"/>
    <mergeCell ref="F300:I300"/>
    <mergeCell ref="F301:I301"/>
    <mergeCell ref="L301:M301"/>
    <mergeCell ref="N301:Q301"/>
    <mergeCell ref="F310:I310"/>
    <mergeCell ref="F311:I311"/>
    <mergeCell ref="L311:M311"/>
    <mergeCell ref="N311:Q311"/>
    <mergeCell ref="F312:I312"/>
    <mergeCell ref="L312:M312"/>
    <mergeCell ref="N312:Q312"/>
    <mergeCell ref="F306:I306"/>
    <mergeCell ref="L306:M306"/>
    <mergeCell ref="N306:Q306"/>
    <mergeCell ref="F309:I309"/>
    <mergeCell ref="L309:M309"/>
    <mergeCell ref="N309:Q309"/>
    <mergeCell ref="N307:Q307"/>
    <mergeCell ref="N308:Q308"/>
    <mergeCell ref="F316:I316"/>
    <mergeCell ref="F317:I317"/>
    <mergeCell ref="L317:M317"/>
    <mergeCell ref="N317:Q317"/>
    <mergeCell ref="F318:I318"/>
    <mergeCell ref="L318:M318"/>
    <mergeCell ref="N318:Q318"/>
    <mergeCell ref="F313:I313"/>
    <mergeCell ref="F314:I314"/>
    <mergeCell ref="L314:M314"/>
    <mergeCell ref="N314:Q314"/>
    <mergeCell ref="F315:I315"/>
    <mergeCell ref="L315:M315"/>
    <mergeCell ref="N315:Q315"/>
    <mergeCell ref="F323:I323"/>
    <mergeCell ref="F324:I324"/>
    <mergeCell ref="L324:M324"/>
    <mergeCell ref="N324:Q324"/>
    <mergeCell ref="F325:I325"/>
    <mergeCell ref="L325:M325"/>
    <mergeCell ref="N325:Q325"/>
    <mergeCell ref="F319:I319"/>
    <mergeCell ref="L319:M319"/>
    <mergeCell ref="N319:Q319"/>
    <mergeCell ref="F320:I320"/>
    <mergeCell ref="F322:I322"/>
    <mergeCell ref="L322:M322"/>
    <mergeCell ref="N322:Q322"/>
    <mergeCell ref="N321:Q321"/>
    <mergeCell ref="N328:Q328"/>
    <mergeCell ref="F329:I329"/>
    <mergeCell ref="L329:M329"/>
    <mergeCell ref="N329:Q329"/>
    <mergeCell ref="F326:I326"/>
    <mergeCell ref="L326:M326"/>
    <mergeCell ref="N326:Q326"/>
    <mergeCell ref="F327:I327"/>
    <mergeCell ref="L327:M327"/>
    <mergeCell ref="N327:Q327"/>
    <mergeCell ref="F339:I339"/>
    <mergeCell ref="L339:M339"/>
    <mergeCell ref="N339:Q339"/>
    <mergeCell ref="F340:I340"/>
    <mergeCell ref="F341:I341"/>
    <mergeCell ref="L341:M341"/>
    <mergeCell ref="N341:Q341"/>
    <mergeCell ref="F335:I335"/>
    <mergeCell ref="L335:M335"/>
    <mergeCell ref="N335:Q335"/>
    <mergeCell ref="F336:I336"/>
    <mergeCell ref="L336:M336"/>
    <mergeCell ref="N336:Q336"/>
    <mergeCell ref="F342:I342"/>
    <mergeCell ref="F343:I343"/>
    <mergeCell ref="L343:M343"/>
    <mergeCell ref="N343:Q343"/>
    <mergeCell ref="F344:I344"/>
    <mergeCell ref="F346:I346"/>
    <mergeCell ref="L346:M346"/>
    <mergeCell ref="N346:Q346"/>
    <mergeCell ref="N345:Q345"/>
    <mergeCell ref="F351:I351"/>
    <mergeCell ref="F352:I352"/>
    <mergeCell ref="L352:M352"/>
    <mergeCell ref="N352:Q352"/>
    <mergeCell ref="F353:I353"/>
    <mergeCell ref="L353:M353"/>
    <mergeCell ref="N353:Q353"/>
    <mergeCell ref="F347:I347"/>
    <mergeCell ref="F348:I348"/>
    <mergeCell ref="L348:M348"/>
    <mergeCell ref="N348:Q348"/>
    <mergeCell ref="F349:I349"/>
    <mergeCell ref="F350:I350"/>
    <mergeCell ref="L350:M350"/>
    <mergeCell ref="N350:Q350"/>
    <mergeCell ref="F359:I359"/>
    <mergeCell ref="L359:M359"/>
    <mergeCell ref="N359:Q359"/>
    <mergeCell ref="F360:I360"/>
    <mergeCell ref="L360:M360"/>
    <mergeCell ref="N360:Q360"/>
    <mergeCell ref="F354:I354"/>
    <mergeCell ref="F356:I356"/>
    <mergeCell ref="L356:M356"/>
    <mergeCell ref="N356:Q356"/>
    <mergeCell ref="F357:I357"/>
    <mergeCell ref="F358:I358"/>
    <mergeCell ref="L358:M358"/>
    <mergeCell ref="N358:Q358"/>
    <mergeCell ref="N355:Q355"/>
    <mergeCell ref="F363:I363"/>
    <mergeCell ref="L363:M363"/>
    <mergeCell ref="N363:Q363"/>
    <mergeCell ref="F364:I364"/>
    <mergeCell ref="L364:M364"/>
    <mergeCell ref="N364:Q364"/>
    <mergeCell ref="F361:I361"/>
    <mergeCell ref="L361:M361"/>
    <mergeCell ref="N361:Q361"/>
    <mergeCell ref="F362:I362"/>
    <mergeCell ref="L362:M362"/>
    <mergeCell ref="N362:Q362"/>
    <mergeCell ref="L370:M370"/>
    <mergeCell ref="N370:Q370"/>
    <mergeCell ref="F365:I365"/>
    <mergeCell ref="L365:M365"/>
    <mergeCell ref="N365:Q365"/>
    <mergeCell ref="F367:I367"/>
    <mergeCell ref="L367:M367"/>
    <mergeCell ref="F371:I371"/>
    <mergeCell ref="L371:M371"/>
    <mergeCell ref="N371:Q371"/>
    <mergeCell ref="F368:I368"/>
    <mergeCell ref="L368:M368"/>
    <mergeCell ref="N368:Q368"/>
    <mergeCell ref="F369:I369"/>
    <mergeCell ref="L369:M369"/>
    <mergeCell ref="N369:Q369"/>
    <mergeCell ref="F370:I370"/>
    <mergeCell ref="N367:Q367"/>
    <mergeCell ref="N366:Q366"/>
    <mergeCell ref="N334:Q334"/>
    <mergeCell ref="H1:K1"/>
    <mergeCell ref="S2:AC2"/>
    <mergeCell ref="N337:Q337"/>
    <mergeCell ref="N338:Q338"/>
    <mergeCell ref="N189:Q189"/>
    <mergeCell ref="N227:Q227"/>
    <mergeCell ref="N241:Q241"/>
    <mergeCell ref="N280:Q280"/>
    <mergeCell ref="N134:Q134"/>
    <mergeCell ref="F332:I332"/>
    <mergeCell ref="L332:M332"/>
    <mergeCell ref="N332:Q332"/>
    <mergeCell ref="F333:I333"/>
    <mergeCell ref="L333:M333"/>
    <mergeCell ref="N333:Q333"/>
    <mergeCell ref="F330:I330"/>
    <mergeCell ref="L330:M330"/>
    <mergeCell ref="N330:Q330"/>
    <mergeCell ref="F331:I331"/>
    <mergeCell ref="L331:M331"/>
    <mergeCell ref="N331:Q331"/>
    <mergeCell ref="F328:I328"/>
    <mergeCell ref="L328:M328"/>
  </mergeCells>
  <phoneticPr fontId="0" type="noConversion"/>
  <dataValidations count="2">
    <dataValidation type="list" allowBlank="1" showInputMessage="1" showErrorMessage="1" error="Povoleny jsou hodnoty K a M." sqref="D367:D372">
      <formula1>"K,M"</formula1>
    </dataValidation>
    <dataValidation type="list" allowBlank="1" showInputMessage="1" showErrorMessage="1" error="Povoleny jsou hodnoty základní, snížená, zákl. přenesená, sníž. přenesená, nulová." sqref="U367:U372">
      <formula1>"základní,snížená,zákl. přenesená,sníž. přenesená,nulová"</formula1>
    </dataValidation>
  </dataValidations>
  <hyperlinks>
    <hyperlink ref="F1:G1" location="C2" tooltip="Krycí list rozpočtu" display="1) Krycí list rozpočtu"/>
    <hyperlink ref="H1:K1" location="C86" tooltip="Rekapitulace rozpočtu" display="2) Rekapitulace rozpočtu"/>
    <hyperlink ref="L1" location="C133" tooltip="Rozpočet" display="3) Rozpočet"/>
    <hyperlink ref="S1:T1" location="'Rekapitulace stavby'!C2" tooltip="Rekapitulace stavby" display="Rekapitulace stavby"/>
  </hyperlinks>
  <pageMargins left="0.59027779102325439" right="0.59027779102325439" top="0.59027779102325439" bottom="0.59027779102325439" header="0" footer="0"/>
  <pageSetup paperSize="9" scale="95" fitToHeight="100" orientation="portrait" blackAndWhite="1" copies="4" r:id="rId1"/>
  <headerFooter alignWithMargins="0"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373"/>
  <sheetViews>
    <sheetView showGridLines="0" workbookViewId="0">
      <pane ySplit="1" topLeftCell="A2" activePane="bottomLeft" state="frozenSplit"/>
      <selection pane="bottomLeft" activeCell="F6" sqref="F6:P6"/>
    </sheetView>
  </sheetViews>
  <sheetFormatPr defaultColWidth="10.5" defaultRowHeight="14.25" customHeight="1"/>
  <cols>
    <col min="1" max="1" width="8.33203125" style="2" customWidth="1"/>
    <col min="2" max="2" width="1.6640625" style="2" customWidth="1"/>
    <col min="3" max="3" width="4.1640625" style="2" customWidth="1"/>
    <col min="4" max="4" width="4.33203125" style="2" customWidth="1"/>
    <col min="5" max="5" width="17.1640625" style="2" customWidth="1"/>
    <col min="6" max="7" width="11.1640625" style="2" customWidth="1"/>
    <col min="8" max="8" width="12.5" style="2" customWidth="1"/>
    <col min="9" max="9" width="7" style="2" customWidth="1"/>
    <col min="10" max="10" width="5.1640625" style="2" customWidth="1"/>
    <col min="11" max="11" width="11.5" style="2" customWidth="1"/>
    <col min="12" max="12" width="12" style="2" customWidth="1"/>
    <col min="13" max="14" width="6" style="2" customWidth="1"/>
    <col min="15" max="15" width="2" style="2" customWidth="1"/>
    <col min="16" max="16" width="12.5" style="2" customWidth="1"/>
    <col min="17" max="17" width="4.1640625" style="2" customWidth="1"/>
    <col min="18" max="18" width="1.6640625" style="2" customWidth="1"/>
    <col min="19" max="19" width="8.1640625" style="2" customWidth="1"/>
    <col min="20" max="20" width="29.6640625" style="2" hidden="1" customWidth="1"/>
    <col min="21" max="21" width="16.33203125" style="2" hidden="1" customWidth="1"/>
    <col min="22" max="22" width="12.33203125" style="2" hidden="1" customWidth="1"/>
    <col min="23" max="23" width="16.33203125" style="2" hidden="1" customWidth="1"/>
    <col min="24" max="24" width="12.1640625" style="2" hidden="1" customWidth="1"/>
    <col min="25" max="25" width="15" style="2" hidden="1" customWidth="1"/>
    <col min="26" max="26" width="11" style="2" hidden="1" customWidth="1"/>
    <col min="27" max="27" width="15" style="2" hidden="1" customWidth="1"/>
    <col min="28" max="28" width="16.33203125" style="2" hidden="1" customWidth="1"/>
    <col min="29" max="29" width="11" style="2" customWidth="1"/>
    <col min="30" max="30" width="15" style="2" customWidth="1"/>
    <col min="31" max="31" width="16.33203125" style="2" customWidth="1"/>
    <col min="32" max="43" width="10.5" style="1" customWidth="1"/>
    <col min="44" max="64" width="10.5" style="2" hidden="1" customWidth="1"/>
    <col min="65" max="16384" width="10.5" style="1"/>
  </cols>
  <sheetData>
    <row r="1" spans="1:256" s="3" customFormat="1" ht="22.5" customHeight="1">
      <c r="A1" s="110"/>
      <c r="B1" s="107"/>
      <c r="C1" s="107"/>
      <c r="D1" s="108" t="s">
        <v>0</v>
      </c>
      <c r="E1" s="107"/>
      <c r="F1" s="109" t="s">
        <v>664</v>
      </c>
      <c r="G1" s="109"/>
      <c r="H1" s="113" t="s">
        <v>665</v>
      </c>
      <c r="I1" s="113"/>
      <c r="J1" s="113"/>
      <c r="K1" s="113"/>
      <c r="L1" s="109" t="s">
        <v>666</v>
      </c>
      <c r="M1" s="107"/>
      <c r="N1" s="107"/>
      <c r="O1" s="108" t="s">
        <v>50</v>
      </c>
      <c r="P1" s="107"/>
      <c r="Q1" s="107"/>
      <c r="R1" s="107"/>
      <c r="S1" s="109" t="s">
        <v>667</v>
      </c>
      <c r="T1" s="109"/>
      <c r="U1" s="110"/>
      <c r="V1" s="110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</row>
    <row r="2" spans="1:256" s="2" customFormat="1" ht="37.5" customHeight="1">
      <c r="C2" s="157" t="s">
        <v>2</v>
      </c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S2" s="114" t="s">
        <v>3</v>
      </c>
      <c r="T2" s="115"/>
      <c r="U2" s="115"/>
      <c r="V2" s="115"/>
      <c r="W2" s="115"/>
      <c r="X2" s="115"/>
      <c r="Y2" s="115"/>
      <c r="Z2" s="115"/>
      <c r="AA2" s="115"/>
      <c r="AB2" s="115"/>
      <c r="AC2" s="115"/>
      <c r="AT2" s="2" t="s">
        <v>46</v>
      </c>
    </row>
    <row r="3" spans="1:256" s="2" customFormat="1" ht="7.5" customHeight="1"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AT3" s="2" t="s">
        <v>51</v>
      </c>
    </row>
    <row r="4" spans="1:256" s="2" customFormat="1" ht="37.5" customHeight="1">
      <c r="B4" s="9"/>
      <c r="C4" s="139" t="s">
        <v>52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0"/>
      <c r="T4" s="11" t="s">
        <v>6</v>
      </c>
      <c r="AT4" s="2" t="s">
        <v>1</v>
      </c>
    </row>
    <row r="5" spans="1:256" s="2" customFormat="1" ht="7.5" customHeight="1">
      <c r="B5" s="9"/>
      <c r="R5" s="10"/>
    </row>
    <row r="6" spans="1:256" s="2" customFormat="1" ht="30.75" customHeight="1">
      <c r="B6" s="9"/>
      <c r="D6" s="14" t="s">
        <v>7</v>
      </c>
      <c r="F6" s="140" t="s">
        <v>8</v>
      </c>
      <c r="G6" s="115"/>
      <c r="H6" s="115"/>
      <c r="I6" s="115"/>
      <c r="J6" s="115"/>
      <c r="K6" s="115"/>
      <c r="L6" s="115"/>
      <c r="M6" s="115"/>
      <c r="N6" s="115"/>
      <c r="O6" s="115"/>
      <c r="P6" s="115"/>
      <c r="R6" s="10"/>
    </row>
    <row r="7" spans="1:256" s="5" customFormat="1" ht="37.5" customHeight="1">
      <c r="B7" s="16"/>
      <c r="D7" s="13" t="s">
        <v>53</v>
      </c>
      <c r="F7" s="156" t="s">
        <v>592</v>
      </c>
      <c r="G7" s="118"/>
      <c r="H7" s="118"/>
      <c r="I7" s="118"/>
      <c r="J7" s="118"/>
      <c r="K7" s="118"/>
      <c r="L7" s="118"/>
      <c r="M7" s="118"/>
      <c r="N7" s="118"/>
      <c r="O7" s="118"/>
      <c r="P7" s="118"/>
      <c r="R7" s="17"/>
    </row>
    <row r="8" spans="1:256" s="5" customFormat="1" ht="15" customHeight="1">
      <c r="B8" s="16"/>
      <c r="D8" s="14" t="s">
        <v>9</v>
      </c>
      <c r="F8" s="12"/>
      <c r="M8" s="14" t="s">
        <v>10</v>
      </c>
      <c r="O8" s="12"/>
      <c r="R8" s="17"/>
    </row>
    <row r="9" spans="1:256" s="5" customFormat="1" ht="15" customHeight="1">
      <c r="B9" s="16"/>
      <c r="D9" s="14" t="s">
        <v>12</v>
      </c>
      <c r="F9" s="12" t="s">
        <v>13</v>
      </c>
      <c r="M9" s="14" t="s">
        <v>14</v>
      </c>
      <c r="O9" s="158">
        <v>41692</v>
      </c>
      <c r="P9" s="118"/>
      <c r="R9" s="17"/>
    </row>
    <row r="10" spans="1:256" s="5" customFormat="1" ht="12" customHeight="1">
      <c r="B10" s="16"/>
      <c r="R10" s="17"/>
    </row>
    <row r="11" spans="1:256" s="5" customFormat="1" ht="15" customHeight="1">
      <c r="B11" s="16"/>
      <c r="D11" s="14" t="s">
        <v>17</v>
      </c>
      <c r="M11" s="14" t="s">
        <v>18</v>
      </c>
      <c r="O11" s="132"/>
      <c r="P11" s="118"/>
      <c r="R11" s="17"/>
    </row>
    <row r="12" spans="1:256" s="5" customFormat="1" ht="18.75" customHeight="1">
      <c r="B12" s="16"/>
      <c r="E12" s="12" t="s">
        <v>668</v>
      </c>
      <c r="M12" s="14" t="s">
        <v>19</v>
      </c>
      <c r="O12" s="132"/>
      <c r="P12" s="118"/>
      <c r="R12" s="17"/>
    </row>
    <row r="13" spans="1:256" s="5" customFormat="1" ht="7.5" customHeight="1">
      <c r="B13" s="16"/>
      <c r="R13" s="17"/>
    </row>
    <row r="14" spans="1:256" s="5" customFormat="1" ht="15" customHeight="1">
      <c r="B14" s="16"/>
      <c r="D14" s="14" t="s">
        <v>20</v>
      </c>
      <c r="M14" s="14" t="s">
        <v>18</v>
      </c>
      <c r="O14" s="155"/>
      <c r="P14" s="118"/>
      <c r="R14" s="17"/>
    </row>
    <row r="15" spans="1:256" s="5" customFormat="1" ht="18.75" customHeight="1">
      <c r="B15" s="16"/>
      <c r="E15" s="155"/>
      <c r="F15" s="118"/>
      <c r="G15" s="118"/>
      <c r="H15" s="118"/>
      <c r="I15" s="118"/>
      <c r="J15" s="118"/>
      <c r="K15" s="118"/>
      <c r="L15" s="118"/>
      <c r="M15" s="14" t="s">
        <v>19</v>
      </c>
      <c r="O15" s="155"/>
      <c r="P15" s="118"/>
      <c r="R15" s="17"/>
    </row>
    <row r="16" spans="1:256" s="5" customFormat="1" ht="7.5" customHeight="1">
      <c r="B16" s="16"/>
      <c r="R16" s="17"/>
    </row>
    <row r="17" spans="2:18" s="5" customFormat="1" ht="15" customHeight="1">
      <c r="B17" s="16"/>
      <c r="D17" s="14" t="s">
        <v>21</v>
      </c>
      <c r="M17" s="14" t="s">
        <v>18</v>
      </c>
      <c r="O17" s="132"/>
      <c r="P17" s="118"/>
      <c r="R17" s="17"/>
    </row>
    <row r="18" spans="2:18" s="5" customFormat="1" ht="18.75" customHeight="1">
      <c r="B18" s="16"/>
      <c r="E18" s="12" t="s">
        <v>22</v>
      </c>
      <c r="M18" s="14" t="s">
        <v>19</v>
      </c>
      <c r="O18" s="132"/>
      <c r="P18" s="118"/>
      <c r="R18" s="17"/>
    </row>
    <row r="19" spans="2:18" s="5" customFormat="1" ht="7.5" customHeight="1">
      <c r="B19" s="16"/>
      <c r="R19" s="17"/>
    </row>
    <row r="20" spans="2:18" s="5" customFormat="1" ht="15" customHeight="1">
      <c r="B20" s="16"/>
      <c r="D20" s="14" t="s">
        <v>23</v>
      </c>
      <c r="M20" s="14" t="s">
        <v>18</v>
      </c>
      <c r="O20" s="132"/>
      <c r="P20" s="118"/>
      <c r="R20" s="17"/>
    </row>
    <row r="21" spans="2:18" s="5" customFormat="1" ht="18.75" customHeight="1">
      <c r="B21" s="16"/>
      <c r="E21" s="12" t="s">
        <v>24</v>
      </c>
      <c r="M21" s="14" t="s">
        <v>19</v>
      </c>
      <c r="O21" s="132"/>
      <c r="P21" s="118"/>
      <c r="R21" s="17"/>
    </row>
    <row r="22" spans="2:18" s="5" customFormat="1" ht="7.5" customHeight="1">
      <c r="B22" s="16"/>
      <c r="R22" s="17"/>
    </row>
    <row r="23" spans="2:18" s="5" customFormat="1" ht="7.5" customHeight="1">
      <c r="B23" s="16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R23" s="17"/>
    </row>
    <row r="24" spans="2:18" s="5" customFormat="1" ht="15" customHeight="1">
      <c r="B24" s="16"/>
      <c r="D24" s="50" t="s">
        <v>55</v>
      </c>
      <c r="M24" s="153">
        <f>$N$88</f>
        <v>0</v>
      </c>
      <c r="N24" s="118"/>
      <c r="O24" s="118"/>
      <c r="P24" s="118"/>
      <c r="R24" s="17"/>
    </row>
    <row r="25" spans="2:18" s="5" customFormat="1" ht="15" customHeight="1">
      <c r="B25" s="16"/>
      <c r="D25" s="15" t="s">
        <v>48</v>
      </c>
      <c r="M25" s="153">
        <f>$N$95</f>
        <v>0</v>
      </c>
      <c r="N25" s="118"/>
      <c r="O25" s="118"/>
      <c r="P25" s="118"/>
      <c r="R25" s="17"/>
    </row>
    <row r="26" spans="2:18" s="5" customFormat="1" ht="7.5" customHeight="1">
      <c r="B26" s="16"/>
      <c r="R26" s="17"/>
    </row>
    <row r="27" spans="2:18" s="5" customFormat="1" ht="26.25" customHeight="1">
      <c r="B27" s="16"/>
      <c r="D27" s="51" t="s">
        <v>25</v>
      </c>
      <c r="M27" s="154">
        <f>ROUND($M$24+$M$25,2)</f>
        <v>0</v>
      </c>
      <c r="N27" s="118"/>
      <c r="O27" s="118"/>
      <c r="P27" s="118"/>
      <c r="R27" s="17"/>
    </row>
    <row r="28" spans="2:18" s="5" customFormat="1" ht="7.5" customHeight="1">
      <c r="B28" s="16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R28" s="17"/>
    </row>
    <row r="29" spans="2:18" s="5" customFormat="1" ht="15" customHeight="1">
      <c r="B29" s="16"/>
      <c r="D29" s="18" t="s">
        <v>26</v>
      </c>
      <c r="E29" s="18" t="s">
        <v>27</v>
      </c>
      <c r="F29" s="52">
        <v>0.21</v>
      </c>
      <c r="G29" s="53" t="s">
        <v>28</v>
      </c>
      <c r="H29" s="149">
        <f>ROUND((((SUM($BE$95:$BE$102)+SUM($BE$120:$BE$137))+SUM($BE$139:$BE$143))),2)</f>
        <v>0</v>
      </c>
      <c r="I29" s="118"/>
      <c r="J29" s="118"/>
      <c r="M29" s="149">
        <f>ROUND((((SUM($BE$95:$BE$102)+SUM($BE$120:$BE$137))*$F$29)+SUM($BE$139:$BE$143)*$F$29),2)</f>
        <v>0</v>
      </c>
      <c r="N29" s="118"/>
      <c r="O29" s="118"/>
      <c r="P29" s="118"/>
      <c r="R29" s="17"/>
    </row>
    <row r="30" spans="2:18" s="5" customFormat="1" ht="15" customHeight="1">
      <c r="B30" s="16"/>
      <c r="E30" s="18" t="s">
        <v>29</v>
      </c>
      <c r="F30" s="52">
        <v>0.15</v>
      </c>
      <c r="G30" s="53" t="s">
        <v>28</v>
      </c>
      <c r="H30" s="149">
        <f>ROUND((((SUM($BF$95:$BF$102)+SUM($BF$120:$BF$137))+SUM($BF$139:$BF$143))),2)</f>
        <v>0</v>
      </c>
      <c r="I30" s="118"/>
      <c r="J30" s="118"/>
      <c r="M30" s="149">
        <f>ROUND((((SUM($BF$95:$BF$102)+SUM($BF$120:$BF$137))*$F$30)+SUM($BF$139:$BF$143)*$F$30),2)</f>
        <v>0</v>
      </c>
      <c r="N30" s="118"/>
      <c r="O30" s="118"/>
      <c r="P30" s="118"/>
      <c r="R30" s="17"/>
    </row>
    <row r="31" spans="2:18" s="5" customFormat="1" ht="15" hidden="1" customHeight="1">
      <c r="B31" s="16"/>
      <c r="E31" s="18" t="s">
        <v>30</v>
      </c>
      <c r="F31" s="52">
        <v>0.21</v>
      </c>
      <c r="G31" s="53" t="s">
        <v>28</v>
      </c>
      <c r="H31" s="149">
        <f>ROUND((((SUM($BG$95:$BG$102)+SUM($BG$120:$BG$137))+SUM($BG$139:$BG$143))),2)</f>
        <v>0</v>
      </c>
      <c r="I31" s="118"/>
      <c r="J31" s="118"/>
      <c r="M31" s="149">
        <v>0</v>
      </c>
      <c r="N31" s="118"/>
      <c r="O31" s="118"/>
      <c r="P31" s="118"/>
      <c r="R31" s="17"/>
    </row>
    <row r="32" spans="2:18" s="5" customFormat="1" ht="15" hidden="1" customHeight="1">
      <c r="B32" s="16"/>
      <c r="E32" s="18" t="s">
        <v>31</v>
      </c>
      <c r="F32" s="52">
        <v>0.15</v>
      </c>
      <c r="G32" s="53" t="s">
        <v>28</v>
      </c>
      <c r="H32" s="149">
        <f>ROUND((((SUM($BH$95:$BH$102)+SUM($BH$120:$BH$137))+SUM($BH$139:$BH$143))),2)</f>
        <v>0</v>
      </c>
      <c r="I32" s="118"/>
      <c r="J32" s="118"/>
      <c r="M32" s="149">
        <v>0</v>
      </c>
      <c r="N32" s="118"/>
      <c r="O32" s="118"/>
      <c r="P32" s="118"/>
      <c r="R32" s="17"/>
    </row>
    <row r="33" spans="2:18" s="5" customFormat="1" ht="15" hidden="1" customHeight="1">
      <c r="B33" s="16"/>
      <c r="E33" s="18" t="s">
        <v>32</v>
      </c>
      <c r="F33" s="52">
        <v>0</v>
      </c>
      <c r="G33" s="53" t="s">
        <v>28</v>
      </c>
      <c r="H33" s="149">
        <f>ROUND((((SUM($BI$95:$BI$102)+SUM($BI$120:$BI$137))+SUM($BI$139:$BI$143))),2)</f>
        <v>0</v>
      </c>
      <c r="I33" s="118"/>
      <c r="J33" s="118"/>
      <c r="M33" s="149">
        <v>0</v>
      </c>
      <c r="N33" s="118"/>
      <c r="O33" s="118"/>
      <c r="P33" s="118"/>
      <c r="R33" s="17"/>
    </row>
    <row r="34" spans="2:18" s="5" customFormat="1" ht="7.5" customHeight="1">
      <c r="B34" s="16"/>
      <c r="R34" s="17"/>
    </row>
    <row r="35" spans="2:18" s="5" customFormat="1" ht="26.25" customHeight="1">
      <c r="B35" s="16"/>
      <c r="C35" s="19"/>
      <c r="D35" s="20" t="s">
        <v>33</v>
      </c>
      <c r="E35" s="21"/>
      <c r="F35" s="21"/>
      <c r="G35" s="54" t="s">
        <v>34</v>
      </c>
      <c r="H35" s="22" t="s">
        <v>35</v>
      </c>
      <c r="I35" s="21"/>
      <c r="J35" s="21"/>
      <c r="K35" s="21"/>
      <c r="L35" s="150">
        <f>ROUND(SUM($M$27:$M$33),2)</f>
        <v>0</v>
      </c>
      <c r="M35" s="151"/>
      <c r="N35" s="151"/>
      <c r="O35" s="151"/>
      <c r="P35" s="152"/>
      <c r="Q35" s="19"/>
      <c r="R35" s="17"/>
    </row>
    <row r="36" spans="2:18" s="5" customFormat="1" ht="15" customHeight="1">
      <c r="B36" s="16"/>
      <c r="R36" s="17"/>
    </row>
    <row r="37" spans="2:18" s="5" customFormat="1" ht="15" customHeight="1">
      <c r="B37" s="16"/>
      <c r="R37" s="17"/>
    </row>
    <row r="38" spans="2:18" ht="14.25" customHeight="1">
      <c r="B38" s="9"/>
      <c r="R38" s="10"/>
    </row>
    <row r="39" spans="2:18" ht="14.25" customHeight="1">
      <c r="B39" s="9"/>
      <c r="R39" s="10"/>
    </row>
    <row r="40" spans="2:18" ht="14.25" customHeight="1">
      <c r="B40" s="9"/>
      <c r="R40" s="10"/>
    </row>
    <row r="41" spans="2:18" ht="14.25" customHeight="1">
      <c r="B41" s="9"/>
      <c r="R41" s="10"/>
    </row>
    <row r="42" spans="2:18" ht="14.25" customHeight="1">
      <c r="B42" s="9"/>
      <c r="R42" s="10"/>
    </row>
    <row r="43" spans="2:18" ht="14.25" customHeight="1">
      <c r="B43" s="9"/>
      <c r="R43" s="10"/>
    </row>
    <row r="44" spans="2:18" ht="14.25" customHeight="1">
      <c r="B44" s="9"/>
      <c r="R44" s="10"/>
    </row>
    <row r="45" spans="2:18" ht="14.25" customHeight="1">
      <c r="B45" s="9"/>
      <c r="R45" s="10"/>
    </row>
    <row r="46" spans="2:18" ht="14.25" customHeight="1">
      <c r="B46" s="9"/>
      <c r="R46" s="10"/>
    </row>
    <row r="47" spans="2:18" ht="14.25" customHeight="1">
      <c r="B47" s="9"/>
      <c r="R47" s="10"/>
    </row>
    <row r="48" spans="2:18" ht="14.25" customHeight="1">
      <c r="B48" s="9"/>
      <c r="R48" s="10"/>
    </row>
    <row r="49" spans="2:18" ht="14.25" customHeight="1">
      <c r="B49" s="9"/>
      <c r="R49" s="10"/>
    </row>
    <row r="50" spans="2:18" s="5" customFormat="1" ht="15.75" customHeight="1">
      <c r="B50" s="16"/>
      <c r="D50" s="23" t="s">
        <v>36</v>
      </c>
      <c r="E50" s="24"/>
      <c r="F50" s="24"/>
      <c r="G50" s="24"/>
      <c r="H50" s="25"/>
      <c r="J50" s="23" t="s">
        <v>37</v>
      </c>
      <c r="K50" s="24"/>
      <c r="L50" s="24"/>
      <c r="M50" s="24"/>
      <c r="N50" s="24"/>
      <c r="O50" s="24"/>
      <c r="P50" s="25"/>
      <c r="R50" s="17"/>
    </row>
    <row r="51" spans="2:18" ht="14.25" customHeight="1">
      <c r="B51" s="9"/>
      <c r="D51" s="26"/>
      <c r="H51" s="27"/>
      <c r="J51" s="26"/>
      <c r="P51" s="27"/>
      <c r="R51" s="10"/>
    </row>
    <row r="52" spans="2:18" ht="14.25" customHeight="1">
      <c r="B52" s="9"/>
      <c r="D52" s="26"/>
      <c r="H52" s="27"/>
      <c r="J52" s="26"/>
      <c r="P52" s="27"/>
      <c r="R52" s="10"/>
    </row>
    <row r="53" spans="2:18" ht="14.25" customHeight="1">
      <c r="B53" s="9"/>
      <c r="D53" s="26"/>
      <c r="H53" s="27"/>
      <c r="J53" s="26"/>
      <c r="P53" s="27"/>
      <c r="R53" s="10"/>
    </row>
    <row r="54" spans="2:18" ht="14.25" customHeight="1">
      <c r="B54" s="9"/>
      <c r="D54" s="26"/>
      <c r="H54" s="27"/>
      <c r="J54" s="26"/>
      <c r="P54" s="27"/>
      <c r="R54" s="10"/>
    </row>
    <row r="55" spans="2:18" ht="14.25" customHeight="1">
      <c r="B55" s="9"/>
      <c r="D55" s="26"/>
      <c r="H55" s="27"/>
      <c r="J55" s="26"/>
      <c r="P55" s="27"/>
      <c r="R55" s="10"/>
    </row>
    <row r="56" spans="2:18" ht="14.25" customHeight="1">
      <c r="B56" s="9"/>
      <c r="D56" s="26"/>
      <c r="H56" s="27"/>
      <c r="J56" s="26"/>
      <c r="P56" s="27"/>
      <c r="R56" s="10"/>
    </row>
    <row r="57" spans="2:18" ht="14.25" customHeight="1">
      <c r="B57" s="9"/>
      <c r="D57" s="26"/>
      <c r="H57" s="27"/>
      <c r="J57" s="26"/>
      <c r="P57" s="27"/>
      <c r="R57" s="10"/>
    </row>
    <row r="58" spans="2:18" ht="14.25" customHeight="1">
      <c r="B58" s="9"/>
      <c r="D58" s="26"/>
      <c r="H58" s="27"/>
      <c r="J58" s="26"/>
      <c r="P58" s="27"/>
      <c r="R58" s="10"/>
    </row>
    <row r="59" spans="2:18" s="5" customFormat="1" ht="15.75" customHeight="1">
      <c r="B59" s="16"/>
      <c r="D59" s="28" t="s">
        <v>38</v>
      </c>
      <c r="E59" s="29"/>
      <c r="F59" s="29"/>
      <c r="G59" s="30" t="s">
        <v>39</v>
      </c>
      <c r="H59" s="31"/>
      <c r="J59" s="28" t="s">
        <v>38</v>
      </c>
      <c r="K59" s="29"/>
      <c r="L59" s="29"/>
      <c r="M59" s="29"/>
      <c r="N59" s="30" t="s">
        <v>39</v>
      </c>
      <c r="O59" s="29"/>
      <c r="P59" s="31"/>
      <c r="R59" s="17"/>
    </row>
    <row r="60" spans="2:18" ht="14.25" customHeight="1">
      <c r="B60" s="9"/>
      <c r="R60" s="10"/>
    </row>
    <row r="61" spans="2:18" s="5" customFormat="1" ht="15.75" customHeight="1">
      <c r="B61" s="16"/>
      <c r="D61" s="23" t="s">
        <v>40</v>
      </c>
      <c r="E61" s="24"/>
      <c r="F61" s="24"/>
      <c r="G61" s="24"/>
      <c r="H61" s="25"/>
      <c r="J61" s="23" t="s">
        <v>41</v>
      </c>
      <c r="K61" s="24"/>
      <c r="L61" s="24"/>
      <c r="M61" s="24"/>
      <c r="N61" s="24"/>
      <c r="O61" s="24"/>
      <c r="P61" s="25"/>
      <c r="R61" s="17"/>
    </row>
    <row r="62" spans="2:18" ht="14.25" customHeight="1">
      <c r="B62" s="9"/>
      <c r="D62" s="26"/>
      <c r="H62" s="27"/>
      <c r="J62" s="26"/>
      <c r="P62" s="27"/>
      <c r="R62" s="10"/>
    </row>
    <row r="63" spans="2:18" ht="14.25" customHeight="1">
      <c r="B63" s="9"/>
      <c r="D63" s="26"/>
      <c r="H63" s="27"/>
      <c r="J63" s="26"/>
      <c r="P63" s="27"/>
      <c r="R63" s="10"/>
    </row>
    <row r="64" spans="2:18" ht="14.25" customHeight="1">
      <c r="B64" s="9"/>
      <c r="D64" s="26"/>
      <c r="H64" s="27"/>
      <c r="J64" s="26"/>
      <c r="P64" s="27"/>
      <c r="R64" s="10"/>
    </row>
    <row r="65" spans="2:18" ht="14.25" customHeight="1">
      <c r="B65" s="9"/>
      <c r="D65" s="26"/>
      <c r="H65" s="27"/>
      <c r="J65" s="26"/>
      <c r="P65" s="27"/>
      <c r="R65" s="10"/>
    </row>
    <row r="66" spans="2:18" ht="14.25" customHeight="1">
      <c r="B66" s="9"/>
      <c r="D66" s="26"/>
      <c r="H66" s="27"/>
      <c r="J66" s="26"/>
      <c r="P66" s="27"/>
      <c r="R66" s="10"/>
    </row>
    <row r="67" spans="2:18" ht="14.25" customHeight="1">
      <c r="B67" s="9"/>
      <c r="D67" s="26"/>
      <c r="H67" s="27"/>
      <c r="J67" s="26"/>
      <c r="P67" s="27"/>
      <c r="R67" s="10"/>
    </row>
    <row r="68" spans="2:18" ht="14.25" customHeight="1">
      <c r="B68" s="9"/>
      <c r="D68" s="26"/>
      <c r="H68" s="27"/>
      <c r="J68" s="26"/>
      <c r="P68" s="27"/>
      <c r="R68" s="10"/>
    </row>
    <row r="69" spans="2:18" ht="14.25" customHeight="1">
      <c r="B69" s="9"/>
      <c r="D69" s="26"/>
      <c r="H69" s="27"/>
      <c r="J69" s="26"/>
      <c r="P69" s="27"/>
      <c r="R69" s="10"/>
    </row>
    <row r="70" spans="2:18" s="5" customFormat="1" ht="15.75" customHeight="1">
      <c r="B70" s="16"/>
      <c r="D70" s="28" t="s">
        <v>38</v>
      </c>
      <c r="E70" s="29"/>
      <c r="F70" s="29"/>
      <c r="G70" s="30" t="s">
        <v>39</v>
      </c>
      <c r="H70" s="31"/>
      <c r="J70" s="28" t="s">
        <v>38</v>
      </c>
      <c r="K70" s="29"/>
      <c r="L70" s="29"/>
      <c r="M70" s="29"/>
      <c r="N70" s="30" t="s">
        <v>39</v>
      </c>
      <c r="O70" s="29"/>
      <c r="P70" s="31"/>
      <c r="R70" s="17"/>
    </row>
    <row r="71" spans="2:18" s="5" customFormat="1" ht="15" customHeight="1">
      <c r="B71" s="32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4"/>
    </row>
    <row r="75" spans="2:18" s="5" customFormat="1" ht="7.5" customHeight="1">
      <c r="B75" s="35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7"/>
    </row>
    <row r="76" spans="2:18" s="5" customFormat="1" ht="37.5" customHeight="1">
      <c r="B76" s="16"/>
      <c r="C76" s="139" t="s">
        <v>56</v>
      </c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7"/>
    </row>
    <row r="77" spans="2:18" s="5" customFormat="1" ht="7.5" customHeight="1">
      <c r="B77" s="16"/>
      <c r="R77" s="17"/>
    </row>
    <row r="78" spans="2:18" s="5" customFormat="1" ht="30.75" customHeight="1">
      <c r="B78" s="16"/>
      <c r="C78" s="14" t="s">
        <v>7</v>
      </c>
      <c r="F78" s="140" t="str">
        <f>$F$6</f>
        <v>Rekonstrukce vnitrobloku u autobusového nádraží v Pardubicích</v>
      </c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R78" s="17"/>
    </row>
    <row r="79" spans="2:18" s="5" customFormat="1" ht="37.5" customHeight="1">
      <c r="B79" s="16"/>
      <c r="C79" s="38" t="s">
        <v>53</v>
      </c>
      <c r="F79" s="141" t="str">
        <f>$F$7</f>
        <v>SO 120.1 - Mobiliář</v>
      </c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R79" s="17"/>
    </row>
    <row r="80" spans="2:18" s="5" customFormat="1" ht="7.5" customHeight="1">
      <c r="B80" s="16"/>
      <c r="R80" s="17"/>
    </row>
    <row r="81" spans="2:62" s="5" customFormat="1" ht="18.75" customHeight="1">
      <c r="B81" s="16"/>
      <c r="C81" s="14" t="s">
        <v>12</v>
      </c>
      <c r="F81" s="12" t="str">
        <f>$F$9</f>
        <v>Pardubice</v>
      </c>
      <c r="K81" s="14" t="s">
        <v>14</v>
      </c>
      <c r="M81" s="142">
        <f>IF($O$9="","",$O$9)</f>
        <v>41692</v>
      </c>
      <c r="N81" s="118"/>
      <c r="O81" s="118"/>
      <c r="P81" s="118"/>
      <c r="R81" s="17"/>
    </row>
    <row r="82" spans="2:62" s="5" customFormat="1" ht="7.5" customHeight="1">
      <c r="B82" s="16"/>
      <c r="R82" s="17"/>
    </row>
    <row r="83" spans="2:62" s="5" customFormat="1" ht="15.75" customHeight="1">
      <c r="B83" s="16"/>
      <c r="C83" s="14" t="s">
        <v>17</v>
      </c>
      <c r="F83" s="12" t="str">
        <f>$E$12</f>
        <v>Statutární město Pardubice, MO Pardubice 1</v>
      </c>
      <c r="K83" s="14" t="s">
        <v>21</v>
      </c>
      <c r="M83" s="132" t="str">
        <f>$E$18</f>
        <v>PRODIN a.s.</v>
      </c>
      <c r="N83" s="118"/>
      <c r="O83" s="118"/>
      <c r="P83" s="118"/>
      <c r="Q83" s="118"/>
      <c r="R83" s="17"/>
    </row>
    <row r="84" spans="2:62" s="5" customFormat="1" ht="15" customHeight="1">
      <c r="B84" s="16"/>
      <c r="C84" s="14" t="s">
        <v>20</v>
      </c>
      <c r="F84" s="12" t="str">
        <f>IF($E$15="","",$E$15)</f>
        <v/>
      </c>
      <c r="K84" s="14" t="s">
        <v>23</v>
      </c>
      <c r="M84" s="132" t="str">
        <f>$E$21</f>
        <v>Ing. Regina Reisingerová</v>
      </c>
      <c r="N84" s="118"/>
      <c r="O84" s="118"/>
      <c r="P84" s="118"/>
      <c r="Q84" s="118"/>
      <c r="R84" s="17"/>
    </row>
    <row r="85" spans="2:62" s="5" customFormat="1" ht="11.25" customHeight="1">
      <c r="B85" s="16"/>
      <c r="R85" s="17"/>
    </row>
    <row r="86" spans="2:62" s="5" customFormat="1" ht="30" customHeight="1">
      <c r="B86" s="16"/>
      <c r="C86" s="148" t="s">
        <v>57</v>
      </c>
      <c r="D86" s="138"/>
      <c r="E86" s="138"/>
      <c r="F86" s="138"/>
      <c r="G86" s="138"/>
      <c r="H86" s="19"/>
      <c r="I86" s="19"/>
      <c r="J86" s="19"/>
      <c r="K86" s="19"/>
      <c r="L86" s="19"/>
      <c r="M86" s="19"/>
      <c r="N86" s="148" t="s">
        <v>58</v>
      </c>
      <c r="O86" s="118"/>
      <c r="P86" s="118"/>
      <c r="Q86" s="118"/>
      <c r="R86" s="17"/>
    </row>
    <row r="87" spans="2:62" s="5" customFormat="1" ht="11.25" customHeight="1">
      <c r="B87" s="16"/>
      <c r="R87" s="17"/>
    </row>
    <row r="88" spans="2:62" s="5" customFormat="1" ht="30" customHeight="1">
      <c r="B88" s="16"/>
      <c r="C88" s="45" t="s">
        <v>59</v>
      </c>
      <c r="N88" s="146">
        <f>ROUND($N$120,2)</f>
        <v>0</v>
      </c>
      <c r="O88" s="118"/>
      <c r="P88" s="118"/>
      <c r="Q88" s="118"/>
      <c r="R88" s="17"/>
      <c r="AU88" s="5" t="s">
        <v>60</v>
      </c>
    </row>
    <row r="89" spans="2:62" s="46" customFormat="1" ht="25.5" customHeight="1">
      <c r="B89" s="55"/>
      <c r="D89" s="56" t="s">
        <v>61</v>
      </c>
      <c r="N89" s="144">
        <f>ROUND($N$121,2)</f>
        <v>0</v>
      </c>
      <c r="O89" s="145"/>
      <c r="P89" s="145"/>
      <c r="Q89" s="145"/>
      <c r="R89" s="57"/>
    </row>
    <row r="90" spans="2:62" s="50" customFormat="1" ht="21" customHeight="1">
      <c r="B90" s="58"/>
      <c r="D90" s="47" t="s">
        <v>62</v>
      </c>
      <c r="N90" s="147">
        <f>ROUND($N$122,2)</f>
        <v>0</v>
      </c>
      <c r="O90" s="145"/>
      <c r="P90" s="145"/>
      <c r="Q90" s="145"/>
      <c r="R90" s="59"/>
    </row>
    <row r="91" spans="2:62" s="50" customFormat="1" ht="21" customHeight="1">
      <c r="B91" s="58"/>
      <c r="D91" s="47" t="s">
        <v>64</v>
      </c>
      <c r="N91" s="147">
        <f>ROUND($N$124,2)</f>
        <v>0</v>
      </c>
      <c r="O91" s="145"/>
      <c r="P91" s="145"/>
      <c r="Q91" s="145"/>
      <c r="R91" s="59"/>
    </row>
    <row r="92" spans="2:62" s="50" customFormat="1" ht="21" customHeight="1">
      <c r="B92" s="58"/>
      <c r="D92" s="47" t="s">
        <v>68</v>
      </c>
      <c r="N92" s="147">
        <f>ROUND($N$126,2)</f>
        <v>0</v>
      </c>
      <c r="O92" s="145"/>
      <c r="P92" s="145"/>
      <c r="Q92" s="145"/>
      <c r="R92" s="59"/>
    </row>
    <row r="93" spans="2:62" s="46" customFormat="1" ht="22.5" customHeight="1">
      <c r="B93" s="55"/>
      <c r="D93" s="56" t="s">
        <v>79</v>
      </c>
      <c r="N93" s="116">
        <f>$N$138</f>
        <v>0</v>
      </c>
      <c r="O93" s="145"/>
      <c r="P93" s="145"/>
      <c r="Q93" s="145"/>
      <c r="R93" s="57"/>
    </row>
    <row r="94" spans="2:62" s="5" customFormat="1" ht="22.5" customHeight="1">
      <c r="B94" s="16"/>
      <c r="R94" s="17"/>
    </row>
    <row r="95" spans="2:62" s="5" customFormat="1" ht="30" customHeight="1">
      <c r="B95" s="16"/>
      <c r="C95" s="45" t="s">
        <v>80</v>
      </c>
      <c r="N95" s="146">
        <f>ROUND($N$96+$N$97+$N$98+$N$99+$N$100+$N$101,2)</f>
        <v>0</v>
      </c>
      <c r="O95" s="118"/>
      <c r="P95" s="118"/>
      <c r="Q95" s="118"/>
      <c r="R95" s="17"/>
      <c r="T95" s="60"/>
      <c r="U95" s="61" t="s">
        <v>26</v>
      </c>
    </row>
    <row r="96" spans="2:62" s="5" customFormat="1" ht="18.75" customHeight="1">
      <c r="B96" s="16"/>
      <c r="D96" s="143" t="s">
        <v>81</v>
      </c>
      <c r="E96" s="118"/>
      <c r="F96" s="118"/>
      <c r="G96" s="118"/>
      <c r="H96" s="118"/>
      <c r="N96" s="136">
        <f>ROUND($N$88*$T$96,2)</f>
        <v>0</v>
      </c>
      <c r="O96" s="118"/>
      <c r="P96" s="118"/>
      <c r="Q96" s="118"/>
      <c r="R96" s="17"/>
      <c r="T96" s="62"/>
      <c r="U96" s="63" t="s">
        <v>27</v>
      </c>
      <c r="AY96" s="5" t="s">
        <v>82</v>
      </c>
      <c r="BE96" s="48">
        <f>IF($U$96="základní",$N$96,0)</f>
        <v>0</v>
      </c>
      <c r="BF96" s="48">
        <f>IF($U$96="snížená",$N$96,0)</f>
        <v>0</v>
      </c>
      <c r="BG96" s="48">
        <f>IF($U$96="zákl. přenesená",$N$96,0)</f>
        <v>0</v>
      </c>
      <c r="BH96" s="48">
        <f>IF($U$96="sníž. přenesená",$N$96,0)</f>
        <v>0</v>
      </c>
      <c r="BI96" s="48">
        <f>IF($U$96="nulová",$N$96,0)</f>
        <v>0</v>
      </c>
      <c r="BJ96" s="5" t="s">
        <v>11</v>
      </c>
    </row>
    <row r="97" spans="2:62" s="5" customFormat="1" ht="18.75" customHeight="1">
      <c r="B97" s="16"/>
      <c r="D97" s="143" t="s">
        <v>83</v>
      </c>
      <c r="E97" s="118"/>
      <c r="F97" s="118"/>
      <c r="G97" s="118"/>
      <c r="H97" s="118"/>
      <c r="N97" s="136">
        <f>ROUND($N$88*$T$97,2)</f>
        <v>0</v>
      </c>
      <c r="O97" s="118"/>
      <c r="P97" s="118"/>
      <c r="Q97" s="118"/>
      <c r="R97" s="17"/>
      <c r="T97" s="62"/>
      <c r="U97" s="63" t="s">
        <v>27</v>
      </c>
      <c r="AY97" s="5" t="s">
        <v>82</v>
      </c>
      <c r="BE97" s="48">
        <f>IF($U$97="základní",$N$97,0)</f>
        <v>0</v>
      </c>
      <c r="BF97" s="48">
        <f>IF($U$97="snížená",$N$97,0)</f>
        <v>0</v>
      </c>
      <c r="BG97" s="48">
        <f>IF($U$97="zákl. přenesená",$N$97,0)</f>
        <v>0</v>
      </c>
      <c r="BH97" s="48">
        <f>IF($U$97="sníž. přenesená",$N$97,0)</f>
        <v>0</v>
      </c>
      <c r="BI97" s="48">
        <f>IF($U$97="nulová",$N$97,0)</f>
        <v>0</v>
      </c>
      <c r="BJ97" s="5" t="s">
        <v>11</v>
      </c>
    </row>
    <row r="98" spans="2:62" s="5" customFormat="1" ht="18.75" customHeight="1">
      <c r="B98" s="16"/>
      <c r="D98" s="143" t="s">
        <v>84</v>
      </c>
      <c r="E98" s="118"/>
      <c r="F98" s="118"/>
      <c r="G98" s="118"/>
      <c r="H98" s="118"/>
      <c r="N98" s="136">
        <f>ROUND($N$88*$T$98,2)</f>
        <v>0</v>
      </c>
      <c r="O98" s="118"/>
      <c r="P98" s="118"/>
      <c r="Q98" s="118"/>
      <c r="R98" s="17"/>
      <c r="T98" s="62"/>
      <c r="U98" s="63" t="s">
        <v>27</v>
      </c>
      <c r="AY98" s="5" t="s">
        <v>82</v>
      </c>
      <c r="BE98" s="48">
        <f>IF($U$98="základní",$N$98,0)</f>
        <v>0</v>
      </c>
      <c r="BF98" s="48">
        <f>IF($U$98="snížená",$N$98,0)</f>
        <v>0</v>
      </c>
      <c r="BG98" s="48">
        <f>IF($U$98="zákl. přenesená",$N$98,0)</f>
        <v>0</v>
      </c>
      <c r="BH98" s="48">
        <f>IF($U$98="sníž. přenesená",$N$98,0)</f>
        <v>0</v>
      </c>
      <c r="BI98" s="48">
        <f>IF($U$98="nulová",$N$98,0)</f>
        <v>0</v>
      </c>
      <c r="BJ98" s="5" t="s">
        <v>11</v>
      </c>
    </row>
    <row r="99" spans="2:62" s="5" customFormat="1" ht="18.75" customHeight="1">
      <c r="B99" s="16"/>
      <c r="D99" s="143" t="s">
        <v>85</v>
      </c>
      <c r="E99" s="118"/>
      <c r="F99" s="118"/>
      <c r="G99" s="118"/>
      <c r="H99" s="118"/>
      <c r="N99" s="136">
        <f>ROUND($N$88*$T$99,2)</f>
        <v>0</v>
      </c>
      <c r="O99" s="118"/>
      <c r="P99" s="118"/>
      <c r="Q99" s="118"/>
      <c r="R99" s="17"/>
      <c r="T99" s="62"/>
      <c r="U99" s="63" t="s">
        <v>27</v>
      </c>
      <c r="AY99" s="5" t="s">
        <v>82</v>
      </c>
      <c r="BE99" s="48">
        <f>IF($U$99="základní",$N$99,0)</f>
        <v>0</v>
      </c>
      <c r="BF99" s="48">
        <f>IF($U$99="snížená",$N$99,0)</f>
        <v>0</v>
      </c>
      <c r="BG99" s="48">
        <f>IF($U$99="zákl. přenesená",$N$99,0)</f>
        <v>0</v>
      </c>
      <c r="BH99" s="48">
        <f>IF($U$99="sníž. přenesená",$N$99,0)</f>
        <v>0</v>
      </c>
      <c r="BI99" s="48">
        <f>IF($U$99="nulová",$N$99,0)</f>
        <v>0</v>
      </c>
      <c r="BJ99" s="5" t="s">
        <v>11</v>
      </c>
    </row>
    <row r="100" spans="2:62" s="5" customFormat="1" ht="18.75" customHeight="1">
      <c r="B100" s="16"/>
      <c r="D100" s="143" t="s">
        <v>86</v>
      </c>
      <c r="E100" s="118"/>
      <c r="F100" s="118"/>
      <c r="G100" s="118"/>
      <c r="H100" s="118"/>
      <c r="N100" s="136">
        <f>ROUND($N$88*$T$100,2)</f>
        <v>0</v>
      </c>
      <c r="O100" s="118"/>
      <c r="P100" s="118"/>
      <c r="Q100" s="118"/>
      <c r="R100" s="17"/>
      <c r="T100" s="62"/>
      <c r="U100" s="63" t="s">
        <v>27</v>
      </c>
      <c r="AY100" s="5" t="s">
        <v>82</v>
      </c>
      <c r="BE100" s="48">
        <f>IF($U$100="základní",$N$100,0)</f>
        <v>0</v>
      </c>
      <c r="BF100" s="48">
        <f>IF($U$100="snížená",$N$100,0)</f>
        <v>0</v>
      </c>
      <c r="BG100" s="48">
        <f>IF($U$100="zákl. přenesená",$N$100,0)</f>
        <v>0</v>
      </c>
      <c r="BH100" s="48">
        <f>IF($U$100="sníž. přenesená",$N$100,0)</f>
        <v>0</v>
      </c>
      <c r="BI100" s="48">
        <f>IF($U$100="nulová",$N$100,0)</f>
        <v>0</v>
      </c>
      <c r="BJ100" s="5" t="s">
        <v>11</v>
      </c>
    </row>
    <row r="101" spans="2:62" s="5" customFormat="1" ht="18.75" customHeight="1">
      <c r="B101" s="16"/>
      <c r="D101" s="47" t="s">
        <v>87</v>
      </c>
      <c r="N101" s="136">
        <f>ROUND($N$88*$T$101,2)</f>
        <v>0</v>
      </c>
      <c r="O101" s="118"/>
      <c r="P101" s="118"/>
      <c r="Q101" s="118"/>
      <c r="R101" s="17"/>
      <c r="T101" s="64"/>
      <c r="U101" s="65" t="s">
        <v>27</v>
      </c>
      <c r="AY101" s="5" t="s">
        <v>88</v>
      </c>
      <c r="BE101" s="48">
        <f>IF($U$101="základní",$N$101,0)</f>
        <v>0</v>
      </c>
      <c r="BF101" s="48">
        <f>IF($U$101="snížená",$N$101,0)</f>
        <v>0</v>
      </c>
      <c r="BG101" s="48">
        <f>IF($U$101="zákl. přenesená",$N$101,0)</f>
        <v>0</v>
      </c>
      <c r="BH101" s="48">
        <f>IF($U$101="sníž. přenesená",$N$101,0)</f>
        <v>0</v>
      </c>
      <c r="BI101" s="48">
        <f>IF($U$101="nulová",$N$101,0)</f>
        <v>0</v>
      </c>
      <c r="BJ101" s="5" t="s">
        <v>11</v>
      </c>
    </row>
    <row r="102" spans="2:62" s="5" customFormat="1" ht="14.25" customHeight="1">
      <c r="B102" s="16"/>
      <c r="R102" s="17"/>
    </row>
    <row r="103" spans="2:62" s="5" customFormat="1" ht="30" customHeight="1">
      <c r="B103" s="16"/>
      <c r="C103" s="49" t="s">
        <v>49</v>
      </c>
      <c r="D103" s="19"/>
      <c r="E103" s="19"/>
      <c r="F103" s="19"/>
      <c r="G103" s="19"/>
      <c r="H103" s="19"/>
      <c r="I103" s="19"/>
      <c r="J103" s="19"/>
      <c r="K103" s="19"/>
      <c r="L103" s="137">
        <f>ROUND(SUM($N$88+$N$95),2)</f>
        <v>0</v>
      </c>
      <c r="M103" s="138"/>
      <c r="N103" s="138"/>
      <c r="O103" s="138"/>
      <c r="P103" s="138"/>
      <c r="Q103" s="138"/>
      <c r="R103" s="17"/>
    </row>
    <row r="104" spans="2:62" s="5" customFormat="1" ht="7.5" customHeight="1">
      <c r="B104" s="32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4"/>
    </row>
    <row r="108" spans="2:62" s="5" customFormat="1" ht="7.5" customHeight="1">
      <c r="B108" s="35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7"/>
    </row>
    <row r="109" spans="2:62" s="5" customFormat="1" ht="37.5" customHeight="1">
      <c r="B109" s="16"/>
      <c r="C109" s="139" t="s">
        <v>89</v>
      </c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7"/>
    </row>
    <row r="110" spans="2:62" s="5" customFormat="1" ht="7.5" customHeight="1">
      <c r="B110" s="16"/>
      <c r="R110" s="17"/>
    </row>
    <row r="111" spans="2:62" s="5" customFormat="1" ht="30.75" customHeight="1">
      <c r="B111" s="16"/>
      <c r="C111" s="14" t="s">
        <v>7</v>
      </c>
      <c r="F111" s="140" t="str">
        <f>$F$6</f>
        <v>Rekonstrukce vnitrobloku u autobusového nádraží v Pardubicích</v>
      </c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R111" s="17"/>
    </row>
    <row r="112" spans="2:62" s="5" customFormat="1" ht="37.5" customHeight="1">
      <c r="B112" s="16"/>
      <c r="C112" s="38" t="s">
        <v>53</v>
      </c>
      <c r="F112" s="141" t="str">
        <f>$F$7</f>
        <v>SO 120.1 - Mobiliář</v>
      </c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R112" s="17"/>
    </row>
    <row r="113" spans="2:64" s="5" customFormat="1" ht="7.5" customHeight="1">
      <c r="B113" s="16"/>
      <c r="R113" s="17"/>
    </row>
    <row r="114" spans="2:64" s="5" customFormat="1" ht="18.75" customHeight="1">
      <c r="B114" s="16"/>
      <c r="C114" s="14" t="s">
        <v>12</v>
      </c>
      <c r="F114" s="12" t="str">
        <f>$F$9</f>
        <v>Pardubice</v>
      </c>
      <c r="K114" s="14" t="s">
        <v>14</v>
      </c>
      <c r="M114" s="142">
        <f>IF($O$9="","",$O$9)</f>
        <v>41692</v>
      </c>
      <c r="N114" s="118"/>
      <c r="O114" s="118"/>
      <c r="P114" s="118"/>
      <c r="R114" s="17"/>
    </row>
    <row r="115" spans="2:64" s="5" customFormat="1" ht="7.5" customHeight="1">
      <c r="B115" s="16"/>
      <c r="R115" s="17"/>
    </row>
    <row r="116" spans="2:64" s="5" customFormat="1" ht="15.75" customHeight="1">
      <c r="B116" s="16"/>
      <c r="C116" s="14" t="s">
        <v>17</v>
      </c>
      <c r="F116" s="12" t="str">
        <f>$E$12</f>
        <v>Statutární město Pardubice, MO Pardubice 1</v>
      </c>
      <c r="K116" s="14" t="s">
        <v>21</v>
      </c>
      <c r="M116" s="132" t="str">
        <f>$E$18</f>
        <v>PRODIN a.s.</v>
      </c>
      <c r="N116" s="118"/>
      <c r="O116" s="118"/>
      <c r="P116" s="118"/>
      <c r="Q116" s="118"/>
      <c r="R116" s="17"/>
    </row>
    <row r="117" spans="2:64" s="5" customFormat="1" ht="15" customHeight="1">
      <c r="B117" s="16"/>
      <c r="C117" s="14" t="s">
        <v>20</v>
      </c>
      <c r="F117" s="12" t="str">
        <f>IF($E$15="","",$E$15)</f>
        <v/>
      </c>
      <c r="K117" s="14" t="s">
        <v>23</v>
      </c>
      <c r="M117" s="132" t="str">
        <f>$E$21</f>
        <v>Ing. Regina Reisingerová</v>
      </c>
      <c r="N117" s="118"/>
      <c r="O117" s="118"/>
      <c r="P117" s="118"/>
      <c r="Q117" s="118"/>
      <c r="R117" s="17"/>
    </row>
    <row r="118" spans="2:64" s="5" customFormat="1" ht="11.25" customHeight="1">
      <c r="B118" s="16"/>
      <c r="R118" s="17"/>
    </row>
    <row r="119" spans="2:64" s="66" customFormat="1" ht="30" customHeight="1">
      <c r="B119" s="67"/>
      <c r="C119" s="68" t="s">
        <v>90</v>
      </c>
      <c r="D119" s="69" t="s">
        <v>91</v>
      </c>
      <c r="E119" s="69" t="s">
        <v>42</v>
      </c>
      <c r="F119" s="133" t="s">
        <v>92</v>
      </c>
      <c r="G119" s="134"/>
      <c r="H119" s="134"/>
      <c r="I119" s="134"/>
      <c r="J119" s="69" t="s">
        <v>93</v>
      </c>
      <c r="K119" s="69" t="s">
        <v>94</v>
      </c>
      <c r="L119" s="133" t="s">
        <v>95</v>
      </c>
      <c r="M119" s="134"/>
      <c r="N119" s="133" t="s">
        <v>96</v>
      </c>
      <c r="O119" s="134"/>
      <c r="P119" s="134"/>
      <c r="Q119" s="135"/>
      <c r="R119" s="70"/>
      <c r="T119" s="41" t="s">
        <v>97</v>
      </c>
      <c r="U119" s="42" t="s">
        <v>26</v>
      </c>
      <c r="V119" s="42" t="s">
        <v>98</v>
      </c>
      <c r="W119" s="42" t="s">
        <v>99</v>
      </c>
      <c r="X119" s="42" t="s">
        <v>100</v>
      </c>
      <c r="Y119" s="42" t="s">
        <v>101</v>
      </c>
      <c r="Z119" s="42" t="s">
        <v>102</v>
      </c>
      <c r="AA119" s="43" t="s">
        <v>103</v>
      </c>
    </row>
    <row r="120" spans="2:64" s="5" customFormat="1" ht="30" customHeight="1">
      <c r="B120" s="16"/>
      <c r="C120" s="45" t="s">
        <v>55</v>
      </c>
      <c r="N120" s="117">
        <f>$BK$120</f>
        <v>0</v>
      </c>
      <c r="O120" s="118"/>
      <c r="P120" s="118"/>
      <c r="Q120" s="118"/>
      <c r="R120" s="17"/>
      <c r="T120" s="44"/>
      <c r="U120" s="24"/>
      <c r="V120" s="24"/>
      <c r="W120" s="71">
        <f>$W$121+$W$138</f>
        <v>15.327999999999999</v>
      </c>
      <c r="X120" s="24"/>
      <c r="Y120" s="71">
        <f>$Y$121+$Y$138</f>
        <v>1.1307999999999998</v>
      </c>
      <c r="Z120" s="24"/>
      <c r="AA120" s="72">
        <f>$AA$121+$AA$138</f>
        <v>3.7110000000000003</v>
      </c>
      <c r="AT120" s="5" t="s">
        <v>43</v>
      </c>
      <c r="AU120" s="5" t="s">
        <v>60</v>
      </c>
      <c r="BK120" s="73">
        <f>$BK$121+$BK$138</f>
        <v>0</v>
      </c>
    </row>
    <row r="121" spans="2:64" s="74" customFormat="1" ht="37.5" customHeight="1">
      <c r="B121" s="75"/>
      <c r="D121" s="76" t="s">
        <v>61</v>
      </c>
      <c r="N121" s="116">
        <f>$BK$121</f>
        <v>0</v>
      </c>
      <c r="O121" s="112"/>
      <c r="P121" s="112"/>
      <c r="Q121" s="112"/>
      <c r="R121" s="78"/>
      <c r="T121" s="79"/>
      <c r="W121" s="80">
        <f>$W$122+$W$124+$W$126</f>
        <v>15.327999999999999</v>
      </c>
      <c r="Y121" s="80">
        <f>$Y$122+$Y$124+$Y$126</f>
        <v>1.1307999999999998</v>
      </c>
      <c r="AA121" s="81">
        <f>$AA$122+$AA$124+$AA$126</f>
        <v>3.7110000000000003</v>
      </c>
      <c r="AR121" s="77" t="s">
        <v>11</v>
      </c>
      <c r="AT121" s="77" t="s">
        <v>43</v>
      </c>
      <c r="AU121" s="77" t="s">
        <v>44</v>
      </c>
      <c r="AY121" s="77" t="s">
        <v>104</v>
      </c>
      <c r="BK121" s="82">
        <f>$BK$122+$BK$124+$BK$126</f>
        <v>0</v>
      </c>
    </row>
    <row r="122" spans="2:64" s="74" customFormat="1" ht="21" customHeight="1">
      <c r="B122" s="75"/>
      <c r="D122" s="83" t="s">
        <v>62</v>
      </c>
      <c r="N122" s="111">
        <f>$BK$122</f>
        <v>0</v>
      </c>
      <c r="O122" s="112"/>
      <c r="P122" s="112"/>
      <c r="Q122" s="112"/>
      <c r="R122" s="78"/>
      <c r="T122" s="79"/>
      <c r="W122" s="80">
        <f>$W$123</f>
        <v>8.1000000000000003E-2</v>
      </c>
      <c r="Y122" s="80">
        <f>$Y$123</f>
        <v>0</v>
      </c>
      <c r="AA122" s="81">
        <f>$AA$123</f>
        <v>0</v>
      </c>
      <c r="AR122" s="77" t="s">
        <v>11</v>
      </c>
      <c r="AT122" s="77" t="s">
        <v>43</v>
      </c>
      <c r="AU122" s="77" t="s">
        <v>11</v>
      </c>
      <c r="AY122" s="77" t="s">
        <v>104</v>
      </c>
      <c r="BK122" s="82">
        <f>$BK$123</f>
        <v>0</v>
      </c>
    </row>
    <row r="123" spans="2:64" s="5" customFormat="1" ht="27" customHeight="1">
      <c r="B123" s="16"/>
      <c r="C123" s="84" t="s">
        <v>11</v>
      </c>
      <c r="D123" s="84" t="s">
        <v>105</v>
      </c>
      <c r="E123" s="85" t="s">
        <v>593</v>
      </c>
      <c r="F123" s="122" t="s">
        <v>594</v>
      </c>
      <c r="G123" s="120"/>
      <c r="H123" s="120"/>
      <c r="I123" s="120"/>
      <c r="J123" s="86" t="s">
        <v>202</v>
      </c>
      <c r="K123" s="87">
        <v>1</v>
      </c>
      <c r="L123" s="119">
        <v>0</v>
      </c>
      <c r="M123" s="120"/>
      <c r="N123" s="121">
        <f>ROUND($L$123*$K$123,2)</f>
        <v>0</v>
      </c>
      <c r="O123" s="120"/>
      <c r="P123" s="120"/>
      <c r="Q123" s="120"/>
      <c r="R123" s="17"/>
      <c r="T123" s="88"/>
      <c r="U123" s="89" t="s">
        <v>27</v>
      </c>
      <c r="V123" s="90">
        <v>8.1000000000000003E-2</v>
      </c>
      <c r="W123" s="90">
        <f>$V$123*$K$123</f>
        <v>8.1000000000000003E-2</v>
      </c>
      <c r="X123" s="90">
        <v>0</v>
      </c>
      <c r="Y123" s="90">
        <f>$X$123*$K$123</f>
        <v>0</v>
      </c>
      <c r="Z123" s="90">
        <v>0</v>
      </c>
      <c r="AA123" s="91">
        <f>$Z$123*$K$123</f>
        <v>0</v>
      </c>
      <c r="AR123" s="5" t="s">
        <v>109</v>
      </c>
      <c r="AT123" s="5" t="s">
        <v>105</v>
      </c>
      <c r="AU123" s="5" t="s">
        <v>51</v>
      </c>
      <c r="AY123" s="5" t="s">
        <v>104</v>
      </c>
      <c r="BE123" s="48">
        <f>IF($U$123="základní",$N$123,0)</f>
        <v>0</v>
      </c>
      <c r="BF123" s="48">
        <f>IF($U$123="snížená",$N$123,0)</f>
        <v>0</v>
      </c>
      <c r="BG123" s="48">
        <f>IF($U$123="zákl. přenesená",$N$123,0)</f>
        <v>0</v>
      </c>
      <c r="BH123" s="48">
        <f>IF($U$123="sníž. přenesená",$N$123,0)</f>
        <v>0</v>
      </c>
      <c r="BI123" s="48">
        <f>IF($U$123="nulová",$N$123,0)</f>
        <v>0</v>
      </c>
      <c r="BJ123" s="5" t="s">
        <v>11</v>
      </c>
      <c r="BK123" s="48">
        <f>ROUND($L$123*$K$123,2)</f>
        <v>0</v>
      </c>
      <c r="BL123" s="5" t="s">
        <v>109</v>
      </c>
    </row>
    <row r="124" spans="2:64" s="74" customFormat="1" ht="30.75" customHeight="1">
      <c r="B124" s="75"/>
      <c r="D124" s="83" t="s">
        <v>64</v>
      </c>
      <c r="N124" s="111">
        <f>$BK$124</f>
        <v>0</v>
      </c>
      <c r="O124" s="112"/>
      <c r="P124" s="112"/>
      <c r="Q124" s="112"/>
      <c r="R124" s="78"/>
      <c r="T124" s="79"/>
      <c r="W124" s="80">
        <f>$W$125</f>
        <v>1.02</v>
      </c>
      <c r="Y124" s="80">
        <f>$Y$125</f>
        <v>0.52466999999999997</v>
      </c>
      <c r="AA124" s="81">
        <f>$AA$125</f>
        <v>0</v>
      </c>
      <c r="AR124" s="77" t="s">
        <v>11</v>
      </c>
      <c r="AT124" s="77" t="s">
        <v>43</v>
      </c>
      <c r="AU124" s="77" t="s">
        <v>11</v>
      </c>
      <c r="AY124" s="77" t="s">
        <v>104</v>
      </c>
      <c r="BK124" s="82">
        <f>$BK$125</f>
        <v>0</v>
      </c>
    </row>
    <row r="125" spans="2:64" s="5" customFormat="1" ht="39" customHeight="1">
      <c r="B125" s="16"/>
      <c r="C125" s="84" t="s">
        <v>51</v>
      </c>
      <c r="D125" s="84" t="s">
        <v>105</v>
      </c>
      <c r="E125" s="85" t="s">
        <v>595</v>
      </c>
      <c r="F125" s="122" t="s">
        <v>596</v>
      </c>
      <c r="G125" s="120"/>
      <c r="H125" s="120"/>
      <c r="I125" s="120"/>
      <c r="J125" s="86" t="s">
        <v>202</v>
      </c>
      <c r="K125" s="87">
        <v>3</v>
      </c>
      <c r="L125" s="119">
        <v>0</v>
      </c>
      <c r="M125" s="120"/>
      <c r="N125" s="121">
        <f>ROUND($L$125*$K$125,2)</f>
        <v>0</v>
      </c>
      <c r="O125" s="120"/>
      <c r="P125" s="120"/>
      <c r="Q125" s="120"/>
      <c r="R125" s="17"/>
      <c r="T125" s="88"/>
      <c r="U125" s="89" t="s">
        <v>27</v>
      </c>
      <c r="V125" s="90">
        <v>0.34</v>
      </c>
      <c r="W125" s="90">
        <f>$V$125*$K$125</f>
        <v>1.02</v>
      </c>
      <c r="X125" s="90">
        <v>0.17488999999999999</v>
      </c>
      <c r="Y125" s="90">
        <f>$X$125*$K$125</f>
        <v>0.52466999999999997</v>
      </c>
      <c r="Z125" s="90">
        <v>0</v>
      </c>
      <c r="AA125" s="91">
        <f>$Z$125*$K$125</f>
        <v>0</v>
      </c>
      <c r="AR125" s="5" t="s">
        <v>109</v>
      </c>
      <c r="AT125" s="5" t="s">
        <v>105</v>
      </c>
      <c r="AU125" s="5" t="s">
        <v>51</v>
      </c>
      <c r="AY125" s="5" t="s">
        <v>104</v>
      </c>
      <c r="BE125" s="48">
        <f>IF($U$125="základní",$N$125,0)</f>
        <v>0</v>
      </c>
      <c r="BF125" s="48">
        <f>IF($U$125="snížená",$N$125,0)</f>
        <v>0</v>
      </c>
      <c r="BG125" s="48">
        <f>IF($U$125="zákl. přenesená",$N$125,0)</f>
        <v>0</v>
      </c>
      <c r="BH125" s="48">
        <f>IF($U$125="sníž. přenesená",$N$125,0)</f>
        <v>0</v>
      </c>
      <c r="BI125" s="48">
        <f>IF($U$125="nulová",$N$125,0)</f>
        <v>0</v>
      </c>
      <c r="BJ125" s="5" t="s">
        <v>11</v>
      </c>
      <c r="BK125" s="48">
        <f>ROUND($L$125*$K$125,2)</f>
        <v>0</v>
      </c>
      <c r="BL125" s="5" t="s">
        <v>109</v>
      </c>
    </row>
    <row r="126" spans="2:64" s="74" customFormat="1" ht="30.75" customHeight="1">
      <c r="B126" s="75"/>
      <c r="D126" s="83" t="s">
        <v>68</v>
      </c>
      <c r="N126" s="111">
        <f>$BK$126</f>
        <v>0</v>
      </c>
      <c r="O126" s="112"/>
      <c r="P126" s="112"/>
      <c r="Q126" s="112"/>
      <c r="R126" s="78"/>
      <c r="T126" s="79"/>
      <c r="W126" s="80">
        <f>SUM($W$127:$W$137)</f>
        <v>14.227</v>
      </c>
      <c r="Y126" s="80">
        <f>SUM($Y$127:$Y$137)</f>
        <v>0.60612999999999995</v>
      </c>
      <c r="AA126" s="81">
        <f>SUM($AA$127:$AA$137)</f>
        <v>3.7110000000000003</v>
      </c>
      <c r="AR126" s="77" t="s">
        <v>11</v>
      </c>
      <c r="AT126" s="77" t="s">
        <v>43</v>
      </c>
      <c r="AU126" s="77" t="s">
        <v>11</v>
      </c>
      <c r="AY126" s="77" t="s">
        <v>104</v>
      </c>
      <c r="BK126" s="82">
        <f>SUM($BK$127:$BK$137)</f>
        <v>0</v>
      </c>
    </row>
    <row r="127" spans="2:64" s="5" customFormat="1" ht="27" customHeight="1">
      <c r="B127" s="16"/>
      <c r="C127" s="84" t="s">
        <v>115</v>
      </c>
      <c r="D127" s="84" t="s">
        <v>105</v>
      </c>
      <c r="E127" s="85" t="s">
        <v>597</v>
      </c>
      <c r="F127" s="122" t="s">
        <v>598</v>
      </c>
      <c r="G127" s="120"/>
      <c r="H127" s="120"/>
      <c r="I127" s="120"/>
      <c r="J127" s="86" t="s">
        <v>202</v>
      </c>
      <c r="K127" s="87">
        <v>3</v>
      </c>
      <c r="L127" s="119">
        <v>0</v>
      </c>
      <c r="M127" s="120"/>
      <c r="N127" s="121">
        <f>ROUND($L$127*$K$127,2)</f>
        <v>0</v>
      </c>
      <c r="O127" s="120"/>
      <c r="P127" s="120"/>
      <c r="Q127" s="120"/>
      <c r="R127" s="17"/>
      <c r="T127" s="88"/>
      <c r="U127" s="89" t="s">
        <v>27</v>
      </c>
      <c r="V127" s="90">
        <v>0.31</v>
      </c>
      <c r="W127" s="90">
        <f>$V$127*$K$127</f>
        <v>0.92999999999999994</v>
      </c>
      <c r="X127" s="90">
        <v>0.11171</v>
      </c>
      <c r="Y127" s="90">
        <f>$X$127*$K$127</f>
        <v>0.33513000000000004</v>
      </c>
      <c r="Z127" s="90">
        <v>0</v>
      </c>
      <c r="AA127" s="91">
        <f>$Z$127*$K$127</f>
        <v>0</v>
      </c>
      <c r="AR127" s="5" t="s">
        <v>109</v>
      </c>
      <c r="AT127" s="5" t="s">
        <v>105</v>
      </c>
      <c r="AU127" s="5" t="s">
        <v>51</v>
      </c>
      <c r="AY127" s="5" t="s">
        <v>104</v>
      </c>
      <c r="BE127" s="48">
        <f>IF($U$127="základní",$N$127,0)</f>
        <v>0</v>
      </c>
      <c r="BF127" s="48">
        <f>IF($U$127="snížená",$N$127,0)</f>
        <v>0</v>
      </c>
      <c r="BG127" s="48">
        <f>IF($U$127="zákl. přenesená",$N$127,0)</f>
        <v>0</v>
      </c>
      <c r="BH127" s="48">
        <f>IF($U$127="sníž. přenesená",$N$127,0)</f>
        <v>0</v>
      </c>
      <c r="BI127" s="48">
        <f>IF($U$127="nulová",$N$127,0)</f>
        <v>0</v>
      </c>
      <c r="BJ127" s="5" t="s">
        <v>11</v>
      </c>
      <c r="BK127" s="48">
        <f>ROUND($L$127*$K$127,2)</f>
        <v>0</v>
      </c>
      <c r="BL127" s="5" t="s">
        <v>109</v>
      </c>
    </row>
    <row r="128" spans="2:64" s="5" customFormat="1" ht="15.75" customHeight="1">
      <c r="B128" s="16"/>
      <c r="C128" s="98" t="s">
        <v>109</v>
      </c>
      <c r="D128" s="98" t="s">
        <v>199</v>
      </c>
      <c r="E128" s="99" t="s">
        <v>599</v>
      </c>
      <c r="F128" s="127" t="s">
        <v>600</v>
      </c>
      <c r="G128" s="128"/>
      <c r="H128" s="128"/>
      <c r="I128" s="128"/>
      <c r="J128" s="100" t="s">
        <v>202</v>
      </c>
      <c r="K128" s="101">
        <v>3</v>
      </c>
      <c r="L128" s="129">
        <v>0</v>
      </c>
      <c r="M128" s="128"/>
      <c r="N128" s="130">
        <f>ROUND($L$128*$K$128,2)</f>
        <v>0</v>
      </c>
      <c r="O128" s="120"/>
      <c r="P128" s="120"/>
      <c r="Q128" s="120"/>
      <c r="R128" s="17"/>
      <c r="T128" s="88"/>
      <c r="U128" s="89" t="s">
        <v>27</v>
      </c>
      <c r="V128" s="90">
        <v>0</v>
      </c>
      <c r="W128" s="90">
        <f>$V$128*$K$128</f>
        <v>0</v>
      </c>
      <c r="X128" s="90">
        <v>9.4999999999999998E-3</v>
      </c>
      <c r="Y128" s="90">
        <f>$X$128*$K$128</f>
        <v>2.8499999999999998E-2</v>
      </c>
      <c r="Z128" s="90">
        <v>0</v>
      </c>
      <c r="AA128" s="91">
        <f>$Z$128*$K$128</f>
        <v>0</v>
      </c>
      <c r="AR128" s="5" t="s">
        <v>132</v>
      </c>
      <c r="AT128" s="5" t="s">
        <v>199</v>
      </c>
      <c r="AU128" s="5" t="s">
        <v>51</v>
      </c>
      <c r="AY128" s="5" t="s">
        <v>104</v>
      </c>
      <c r="BE128" s="48">
        <f>IF($U$128="základní",$N$128,0)</f>
        <v>0</v>
      </c>
      <c r="BF128" s="48">
        <f>IF($U$128="snížená",$N$128,0)</f>
        <v>0</v>
      </c>
      <c r="BG128" s="48">
        <f>IF($U$128="zákl. přenesená",$N$128,0)</f>
        <v>0</v>
      </c>
      <c r="BH128" s="48">
        <f>IF($U$128="sníž. přenesená",$N$128,0)</f>
        <v>0</v>
      </c>
      <c r="BI128" s="48">
        <f>IF($U$128="nulová",$N$128,0)</f>
        <v>0</v>
      </c>
      <c r="BJ128" s="5" t="s">
        <v>11</v>
      </c>
      <c r="BK128" s="48">
        <f>ROUND($L$128*$K$128,2)</f>
        <v>0</v>
      </c>
      <c r="BL128" s="5" t="s">
        <v>109</v>
      </c>
    </row>
    <row r="129" spans="2:64" s="5" customFormat="1" ht="27" customHeight="1">
      <c r="B129" s="16"/>
      <c r="C129" s="98" t="s">
        <v>121</v>
      </c>
      <c r="D129" s="98" t="s">
        <v>199</v>
      </c>
      <c r="E129" s="99" t="s">
        <v>601</v>
      </c>
      <c r="F129" s="127" t="s">
        <v>602</v>
      </c>
      <c r="G129" s="128"/>
      <c r="H129" s="128"/>
      <c r="I129" s="128"/>
      <c r="J129" s="100" t="s">
        <v>603</v>
      </c>
      <c r="K129" s="101">
        <v>7</v>
      </c>
      <c r="L129" s="129">
        <v>0</v>
      </c>
      <c r="M129" s="128"/>
      <c r="N129" s="130">
        <f>ROUND($L$129*$K$129,2)</f>
        <v>0</v>
      </c>
      <c r="O129" s="120"/>
      <c r="P129" s="120"/>
      <c r="Q129" s="120"/>
      <c r="R129" s="17"/>
      <c r="T129" s="88"/>
      <c r="U129" s="89" t="s">
        <v>27</v>
      </c>
      <c r="V129" s="90">
        <v>0</v>
      </c>
      <c r="W129" s="90">
        <f>$V$129*$K$129</f>
        <v>0</v>
      </c>
      <c r="X129" s="90">
        <v>9.4999999999999998E-3</v>
      </c>
      <c r="Y129" s="90">
        <f>$X$129*$K$129</f>
        <v>6.6500000000000004E-2</v>
      </c>
      <c r="Z129" s="90">
        <v>0</v>
      </c>
      <c r="AA129" s="91">
        <f>$Z$129*$K$129</f>
        <v>0</v>
      </c>
      <c r="AR129" s="5" t="s">
        <v>132</v>
      </c>
      <c r="AT129" s="5" t="s">
        <v>199</v>
      </c>
      <c r="AU129" s="5" t="s">
        <v>51</v>
      </c>
      <c r="AY129" s="5" t="s">
        <v>104</v>
      </c>
      <c r="BE129" s="48">
        <f>IF($U$129="základní",$N$129,0)</f>
        <v>0</v>
      </c>
      <c r="BF129" s="48">
        <f>IF($U$129="snížená",$N$129,0)</f>
        <v>0</v>
      </c>
      <c r="BG129" s="48">
        <f>IF($U$129="zákl. přenesená",$N$129,0)</f>
        <v>0</v>
      </c>
      <c r="BH129" s="48">
        <f>IF($U$129="sníž. přenesená",$N$129,0)</f>
        <v>0</v>
      </c>
      <c r="BI129" s="48">
        <f>IF($U$129="nulová",$N$129,0)</f>
        <v>0</v>
      </c>
      <c r="BJ129" s="5" t="s">
        <v>11</v>
      </c>
      <c r="BK129" s="48">
        <f>ROUND($L$129*$K$129,2)</f>
        <v>0</v>
      </c>
      <c r="BL129" s="5" t="s">
        <v>109</v>
      </c>
    </row>
    <row r="130" spans="2:64" s="5" customFormat="1" ht="39" customHeight="1">
      <c r="B130" s="16"/>
      <c r="C130" s="84" t="s">
        <v>125</v>
      </c>
      <c r="D130" s="84" t="s">
        <v>105</v>
      </c>
      <c r="E130" s="85" t="s">
        <v>604</v>
      </c>
      <c r="F130" s="122" t="s">
        <v>605</v>
      </c>
      <c r="G130" s="120"/>
      <c r="H130" s="120"/>
      <c r="I130" s="120"/>
      <c r="J130" s="86" t="s">
        <v>202</v>
      </c>
      <c r="K130" s="87">
        <v>1</v>
      </c>
      <c r="L130" s="119">
        <v>0</v>
      </c>
      <c r="M130" s="120"/>
      <c r="N130" s="121">
        <f>ROUND($L$130*$K$130,2)</f>
        <v>0</v>
      </c>
      <c r="O130" s="120"/>
      <c r="P130" s="120"/>
      <c r="Q130" s="120"/>
      <c r="R130" s="17"/>
      <c r="T130" s="88"/>
      <c r="U130" s="89" t="s">
        <v>27</v>
      </c>
      <c r="V130" s="90">
        <v>2.2149999999999999</v>
      </c>
      <c r="W130" s="90">
        <f>$V$130*$K$130</f>
        <v>2.2149999999999999</v>
      </c>
      <c r="X130" s="90">
        <v>0</v>
      </c>
      <c r="Y130" s="90">
        <f>$X$130*$K$130</f>
        <v>0</v>
      </c>
      <c r="Z130" s="90">
        <v>0</v>
      </c>
      <c r="AA130" s="91">
        <f>$Z$130*$K$130</f>
        <v>0</v>
      </c>
      <c r="AR130" s="5" t="s">
        <v>109</v>
      </c>
      <c r="AT130" s="5" t="s">
        <v>105</v>
      </c>
      <c r="AU130" s="5" t="s">
        <v>51</v>
      </c>
      <c r="AY130" s="5" t="s">
        <v>104</v>
      </c>
      <c r="BE130" s="48">
        <f>IF($U$130="základní",$N$130,0)</f>
        <v>0</v>
      </c>
      <c r="BF130" s="48">
        <f>IF($U$130="snížená",$N$130,0)</f>
        <v>0</v>
      </c>
      <c r="BG130" s="48">
        <f>IF($U$130="zákl. přenesená",$N$130,0)</f>
        <v>0</v>
      </c>
      <c r="BH130" s="48">
        <f>IF($U$130="sníž. přenesená",$N$130,0)</f>
        <v>0</v>
      </c>
      <c r="BI130" s="48">
        <f>IF($U$130="nulová",$N$130,0)</f>
        <v>0</v>
      </c>
      <c r="BJ130" s="5" t="s">
        <v>11</v>
      </c>
      <c r="BK130" s="48">
        <f>ROUND($L$130*$K$130,2)</f>
        <v>0</v>
      </c>
      <c r="BL130" s="5" t="s">
        <v>109</v>
      </c>
    </row>
    <row r="131" spans="2:64" s="5" customFormat="1" ht="15.75" customHeight="1">
      <c r="B131" s="16"/>
      <c r="C131" s="98" t="s">
        <v>128</v>
      </c>
      <c r="D131" s="98" t="s">
        <v>199</v>
      </c>
      <c r="E131" s="99" t="s">
        <v>606</v>
      </c>
      <c r="F131" s="127" t="s">
        <v>607</v>
      </c>
      <c r="G131" s="128"/>
      <c r="H131" s="128"/>
      <c r="I131" s="128"/>
      <c r="J131" s="100" t="s">
        <v>202</v>
      </c>
      <c r="K131" s="101">
        <v>1</v>
      </c>
      <c r="L131" s="129">
        <v>0</v>
      </c>
      <c r="M131" s="128"/>
      <c r="N131" s="130">
        <f>ROUND($L$131*$K$131,2)</f>
        <v>0</v>
      </c>
      <c r="O131" s="120"/>
      <c r="P131" s="120"/>
      <c r="Q131" s="120"/>
      <c r="R131" s="17"/>
      <c r="T131" s="88"/>
      <c r="U131" s="89" t="s">
        <v>27</v>
      </c>
      <c r="V131" s="90">
        <v>0</v>
      </c>
      <c r="W131" s="90">
        <f>$V$131*$K$131</f>
        <v>0</v>
      </c>
      <c r="X131" s="90">
        <v>7.0000000000000007E-2</v>
      </c>
      <c r="Y131" s="90">
        <f>$X$131*$K$131</f>
        <v>7.0000000000000007E-2</v>
      </c>
      <c r="Z131" s="90">
        <v>0</v>
      </c>
      <c r="AA131" s="91">
        <f>$Z$131*$K$131</f>
        <v>0</v>
      </c>
      <c r="AR131" s="5" t="s">
        <v>132</v>
      </c>
      <c r="AT131" s="5" t="s">
        <v>199</v>
      </c>
      <c r="AU131" s="5" t="s">
        <v>51</v>
      </c>
      <c r="AY131" s="5" t="s">
        <v>104</v>
      </c>
      <c r="BE131" s="48">
        <f>IF($U$131="základní",$N$131,0)</f>
        <v>0</v>
      </c>
      <c r="BF131" s="48">
        <f>IF($U$131="snížená",$N$131,0)</f>
        <v>0</v>
      </c>
      <c r="BG131" s="48">
        <f>IF($U$131="zákl. přenesená",$N$131,0)</f>
        <v>0</v>
      </c>
      <c r="BH131" s="48">
        <f>IF($U$131="sníž. přenesená",$N$131,0)</f>
        <v>0</v>
      </c>
      <c r="BI131" s="48">
        <f>IF($U$131="nulová",$N$131,0)</f>
        <v>0</v>
      </c>
      <c r="BJ131" s="5" t="s">
        <v>11</v>
      </c>
      <c r="BK131" s="48">
        <f>ROUND($L$131*$K$131,2)</f>
        <v>0</v>
      </c>
      <c r="BL131" s="5" t="s">
        <v>109</v>
      </c>
    </row>
    <row r="132" spans="2:64" s="5" customFormat="1" ht="27" customHeight="1">
      <c r="B132" s="16"/>
      <c r="C132" s="84" t="s">
        <v>132</v>
      </c>
      <c r="D132" s="84" t="s">
        <v>105</v>
      </c>
      <c r="E132" s="85" t="s">
        <v>608</v>
      </c>
      <c r="F132" s="122" t="s">
        <v>609</v>
      </c>
      <c r="G132" s="120"/>
      <c r="H132" s="120"/>
      <c r="I132" s="120"/>
      <c r="J132" s="86" t="s">
        <v>202</v>
      </c>
      <c r="K132" s="87">
        <v>5</v>
      </c>
      <c r="L132" s="119">
        <v>0</v>
      </c>
      <c r="M132" s="120"/>
      <c r="N132" s="121">
        <f>ROUND($L$132*$K$132,2)</f>
        <v>0</v>
      </c>
      <c r="O132" s="120"/>
      <c r="P132" s="120"/>
      <c r="Q132" s="120"/>
      <c r="R132" s="17"/>
      <c r="T132" s="88"/>
      <c r="U132" s="89" t="s">
        <v>27</v>
      </c>
      <c r="V132" s="90">
        <v>0.76</v>
      </c>
      <c r="W132" s="90">
        <f>$V$132*$K$132</f>
        <v>3.8</v>
      </c>
      <c r="X132" s="90">
        <v>1.1999999999999999E-3</v>
      </c>
      <c r="Y132" s="90">
        <f>$X$132*$K$132</f>
        <v>5.9999999999999993E-3</v>
      </c>
      <c r="Z132" s="90">
        <v>0</v>
      </c>
      <c r="AA132" s="91">
        <f>$Z$132*$K$132</f>
        <v>0</v>
      </c>
      <c r="AR132" s="5" t="s">
        <v>109</v>
      </c>
      <c r="AT132" s="5" t="s">
        <v>105</v>
      </c>
      <c r="AU132" s="5" t="s">
        <v>51</v>
      </c>
      <c r="AY132" s="5" t="s">
        <v>104</v>
      </c>
      <c r="BE132" s="48">
        <f>IF($U$132="základní",$N$132,0)</f>
        <v>0</v>
      </c>
      <c r="BF132" s="48">
        <f>IF($U$132="snížená",$N$132,0)</f>
        <v>0</v>
      </c>
      <c r="BG132" s="48">
        <f>IF($U$132="zákl. přenesená",$N$132,0)</f>
        <v>0</v>
      </c>
      <c r="BH132" s="48">
        <f>IF($U$132="sníž. přenesená",$N$132,0)</f>
        <v>0</v>
      </c>
      <c r="BI132" s="48">
        <f>IF($U$132="nulová",$N$132,0)</f>
        <v>0</v>
      </c>
      <c r="BJ132" s="5" t="s">
        <v>11</v>
      </c>
      <c r="BK132" s="48">
        <f>ROUND($L$132*$K$132,2)</f>
        <v>0</v>
      </c>
      <c r="BL132" s="5" t="s">
        <v>109</v>
      </c>
    </row>
    <row r="133" spans="2:64" s="5" customFormat="1" ht="27" customHeight="1">
      <c r="B133" s="16"/>
      <c r="C133" s="98" t="s">
        <v>135</v>
      </c>
      <c r="D133" s="98" t="s">
        <v>199</v>
      </c>
      <c r="E133" s="99" t="s">
        <v>610</v>
      </c>
      <c r="F133" s="127" t="s">
        <v>611</v>
      </c>
      <c r="G133" s="128"/>
      <c r="H133" s="128"/>
      <c r="I133" s="128"/>
      <c r="J133" s="100" t="s">
        <v>202</v>
      </c>
      <c r="K133" s="101">
        <v>5</v>
      </c>
      <c r="L133" s="129">
        <v>0</v>
      </c>
      <c r="M133" s="128"/>
      <c r="N133" s="130">
        <f>ROUND($L$133*$K$133,2)</f>
        <v>0</v>
      </c>
      <c r="O133" s="120"/>
      <c r="P133" s="120"/>
      <c r="Q133" s="120"/>
      <c r="R133" s="17"/>
      <c r="T133" s="88"/>
      <c r="U133" s="89" t="s">
        <v>27</v>
      </c>
      <c r="V133" s="90">
        <v>0</v>
      </c>
      <c r="W133" s="90">
        <f>$V$133*$K$133</f>
        <v>0</v>
      </c>
      <c r="X133" s="90">
        <v>0.02</v>
      </c>
      <c r="Y133" s="90">
        <f>$X$133*$K$133</f>
        <v>0.1</v>
      </c>
      <c r="Z133" s="90">
        <v>0</v>
      </c>
      <c r="AA133" s="91">
        <f>$Z$133*$K$133</f>
        <v>0</v>
      </c>
      <c r="AR133" s="5" t="s">
        <v>132</v>
      </c>
      <c r="AT133" s="5" t="s">
        <v>199</v>
      </c>
      <c r="AU133" s="5" t="s">
        <v>51</v>
      </c>
      <c r="AY133" s="5" t="s">
        <v>104</v>
      </c>
      <c r="BE133" s="48">
        <f>IF($U$133="základní",$N$133,0)</f>
        <v>0</v>
      </c>
      <c r="BF133" s="48">
        <f>IF($U$133="snížená",$N$133,0)</f>
        <v>0</v>
      </c>
      <c r="BG133" s="48">
        <f>IF($U$133="zákl. přenesená",$N$133,0)</f>
        <v>0</v>
      </c>
      <c r="BH133" s="48">
        <f>IF($U$133="sníž. přenesená",$N$133,0)</f>
        <v>0</v>
      </c>
      <c r="BI133" s="48">
        <f>IF($U$133="nulová",$N$133,0)</f>
        <v>0</v>
      </c>
      <c r="BJ133" s="5" t="s">
        <v>11</v>
      </c>
      <c r="BK133" s="48">
        <f>ROUND($L$133*$K$133,2)</f>
        <v>0</v>
      </c>
      <c r="BL133" s="5" t="s">
        <v>109</v>
      </c>
    </row>
    <row r="134" spans="2:64" s="5" customFormat="1" ht="15.75" customHeight="1">
      <c r="B134" s="16"/>
      <c r="C134" s="84" t="s">
        <v>15</v>
      </c>
      <c r="D134" s="84" t="s">
        <v>105</v>
      </c>
      <c r="E134" s="85" t="s">
        <v>612</v>
      </c>
      <c r="F134" s="122" t="s">
        <v>613</v>
      </c>
      <c r="G134" s="120"/>
      <c r="H134" s="120"/>
      <c r="I134" s="120"/>
      <c r="J134" s="86" t="s">
        <v>202</v>
      </c>
      <c r="K134" s="87">
        <v>5</v>
      </c>
      <c r="L134" s="119">
        <v>0</v>
      </c>
      <c r="M134" s="120"/>
      <c r="N134" s="121">
        <f>ROUND($L$134*$K$134,2)</f>
        <v>0</v>
      </c>
      <c r="O134" s="120"/>
      <c r="P134" s="120"/>
      <c r="Q134" s="120"/>
      <c r="R134" s="17"/>
      <c r="T134" s="88"/>
      <c r="U134" s="89" t="s">
        <v>27</v>
      </c>
      <c r="V134" s="90">
        <v>0.8</v>
      </c>
      <c r="W134" s="90">
        <f>$V$134*$K$134</f>
        <v>4</v>
      </c>
      <c r="X134" s="90">
        <v>0</v>
      </c>
      <c r="Y134" s="90">
        <f>$X$134*$K$134</f>
        <v>0</v>
      </c>
      <c r="Z134" s="90">
        <v>0.48199999999999998</v>
      </c>
      <c r="AA134" s="91">
        <f>$Z$134*$K$134</f>
        <v>2.41</v>
      </c>
      <c r="AR134" s="5" t="s">
        <v>109</v>
      </c>
      <c r="AT134" s="5" t="s">
        <v>105</v>
      </c>
      <c r="AU134" s="5" t="s">
        <v>51</v>
      </c>
      <c r="AY134" s="5" t="s">
        <v>104</v>
      </c>
      <c r="BE134" s="48">
        <f>IF($U$134="základní",$N$134,0)</f>
        <v>0</v>
      </c>
      <c r="BF134" s="48">
        <f>IF($U$134="snížená",$N$134,0)</f>
        <v>0</v>
      </c>
      <c r="BG134" s="48">
        <f>IF($U$134="zákl. přenesená",$N$134,0)</f>
        <v>0</v>
      </c>
      <c r="BH134" s="48">
        <f>IF($U$134="sníž. přenesená",$N$134,0)</f>
        <v>0</v>
      </c>
      <c r="BI134" s="48">
        <f>IF($U$134="nulová",$N$134,0)</f>
        <v>0</v>
      </c>
      <c r="BJ134" s="5" t="s">
        <v>11</v>
      </c>
      <c r="BK134" s="48">
        <f>ROUND($L$134*$K$134,2)</f>
        <v>0</v>
      </c>
      <c r="BL134" s="5" t="s">
        <v>109</v>
      </c>
    </row>
    <row r="135" spans="2:64" s="5" customFormat="1" ht="39" customHeight="1">
      <c r="B135" s="16"/>
      <c r="C135" s="84" t="s">
        <v>142</v>
      </c>
      <c r="D135" s="84" t="s">
        <v>105</v>
      </c>
      <c r="E135" s="85" t="s">
        <v>614</v>
      </c>
      <c r="F135" s="122" t="s">
        <v>615</v>
      </c>
      <c r="G135" s="120"/>
      <c r="H135" s="120"/>
      <c r="I135" s="120"/>
      <c r="J135" s="86" t="s">
        <v>202</v>
      </c>
      <c r="K135" s="87">
        <v>1</v>
      </c>
      <c r="L135" s="119">
        <v>0</v>
      </c>
      <c r="M135" s="120"/>
      <c r="N135" s="121">
        <f>ROUND($L$135*$K$135,2)</f>
        <v>0</v>
      </c>
      <c r="O135" s="120"/>
      <c r="P135" s="120"/>
      <c r="Q135" s="120"/>
      <c r="R135" s="17"/>
      <c r="T135" s="88"/>
      <c r="U135" s="89" t="s">
        <v>27</v>
      </c>
      <c r="V135" s="90">
        <v>0.28199999999999997</v>
      </c>
      <c r="W135" s="90">
        <f>$V$135*$K$135</f>
        <v>0.28199999999999997</v>
      </c>
      <c r="X135" s="90">
        <v>0</v>
      </c>
      <c r="Y135" s="90">
        <f>$X$135*$K$135</f>
        <v>0</v>
      </c>
      <c r="Z135" s="90">
        <v>5.0000000000000001E-3</v>
      </c>
      <c r="AA135" s="91">
        <f>$Z$135*$K$135</f>
        <v>5.0000000000000001E-3</v>
      </c>
      <c r="AR135" s="5" t="s">
        <v>109</v>
      </c>
      <c r="AT135" s="5" t="s">
        <v>105</v>
      </c>
      <c r="AU135" s="5" t="s">
        <v>51</v>
      </c>
      <c r="AY135" s="5" t="s">
        <v>104</v>
      </c>
      <c r="BE135" s="48">
        <f>IF($U$135="základní",$N$135,0)</f>
        <v>0</v>
      </c>
      <c r="BF135" s="48">
        <f>IF($U$135="snížená",$N$135,0)</f>
        <v>0</v>
      </c>
      <c r="BG135" s="48">
        <f>IF($U$135="zákl. přenesená",$N$135,0)</f>
        <v>0</v>
      </c>
      <c r="BH135" s="48">
        <f>IF($U$135="sníž. přenesená",$N$135,0)</f>
        <v>0</v>
      </c>
      <c r="BI135" s="48">
        <f>IF($U$135="nulová",$N$135,0)</f>
        <v>0</v>
      </c>
      <c r="BJ135" s="5" t="s">
        <v>11</v>
      </c>
      <c r="BK135" s="48">
        <f>ROUND($L$135*$K$135,2)</f>
        <v>0</v>
      </c>
      <c r="BL135" s="5" t="s">
        <v>109</v>
      </c>
    </row>
    <row r="136" spans="2:64" s="5" customFormat="1" ht="27" customHeight="1">
      <c r="B136" s="16"/>
      <c r="C136" s="84" t="s">
        <v>147</v>
      </c>
      <c r="D136" s="84" t="s">
        <v>105</v>
      </c>
      <c r="E136" s="85" t="s">
        <v>616</v>
      </c>
      <c r="F136" s="122" t="s">
        <v>617</v>
      </c>
      <c r="G136" s="120"/>
      <c r="H136" s="120"/>
      <c r="I136" s="120"/>
      <c r="J136" s="86" t="s">
        <v>202</v>
      </c>
      <c r="K136" s="87">
        <v>10</v>
      </c>
      <c r="L136" s="119">
        <v>0</v>
      </c>
      <c r="M136" s="120"/>
      <c r="N136" s="121">
        <f>ROUND($L$136*$K$136,2)</f>
        <v>0</v>
      </c>
      <c r="O136" s="120"/>
      <c r="P136" s="120"/>
      <c r="Q136" s="120"/>
      <c r="R136" s="17"/>
      <c r="T136" s="88"/>
      <c r="U136" s="89" t="s">
        <v>27</v>
      </c>
      <c r="V136" s="90">
        <v>0.25</v>
      </c>
      <c r="W136" s="90">
        <f>$V$136*$K$136</f>
        <v>2.5</v>
      </c>
      <c r="X136" s="90">
        <v>0</v>
      </c>
      <c r="Y136" s="90">
        <f>$X$136*$K$136</f>
        <v>0</v>
      </c>
      <c r="Z136" s="90">
        <v>0.108</v>
      </c>
      <c r="AA136" s="91">
        <f>$Z$136*$K$136</f>
        <v>1.08</v>
      </c>
      <c r="AR136" s="5" t="s">
        <v>109</v>
      </c>
      <c r="AT136" s="5" t="s">
        <v>105</v>
      </c>
      <c r="AU136" s="5" t="s">
        <v>51</v>
      </c>
      <c r="AY136" s="5" t="s">
        <v>104</v>
      </c>
      <c r="BE136" s="48">
        <f>IF($U$136="základní",$N$136,0)</f>
        <v>0</v>
      </c>
      <c r="BF136" s="48">
        <f>IF($U$136="snížená",$N$136,0)</f>
        <v>0</v>
      </c>
      <c r="BG136" s="48">
        <f>IF($U$136="zákl. přenesená",$N$136,0)</f>
        <v>0</v>
      </c>
      <c r="BH136" s="48">
        <f>IF($U$136="sníž. přenesená",$N$136,0)</f>
        <v>0</v>
      </c>
      <c r="BI136" s="48">
        <f>IF($U$136="nulová",$N$136,0)</f>
        <v>0</v>
      </c>
      <c r="BJ136" s="5" t="s">
        <v>11</v>
      </c>
      <c r="BK136" s="48">
        <f>ROUND($L$136*$K$136,2)</f>
        <v>0</v>
      </c>
      <c r="BL136" s="5" t="s">
        <v>109</v>
      </c>
    </row>
    <row r="137" spans="2:64" s="5" customFormat="1" ht="27" customHeight="1">
      <c r="B137" s="16"/>
      <c r="C137" s="84" t="s">
        <v>152</v>
      </c>
      <c r="D137" s="84" t="s">
        <v>105</v>
      </c>
      <c r="E137" s="85" t="s">
        <v>618</v>
      </c>
      <c r="F137" s="122" t="s">
        <v>619</v>
      </c>
      <c r="G137" s="120"/>
      <c r="H137" s="120"/>
      <c r="I137" s="120"/>
      <c r="J137" s="86" t="s">
        <v>202</v>
      </c>
      <c r="K137" s="87">
        <v>2</v>
      </c>
      <c r="L137" s="119">
        <v>0</v>
      </c>
      <c r="M137" s="120"/>
      <c r="N137" s="121">
        <f>ROUND($L$137*$K$137,2)</f>
        <v>0</v>
      </c>
      <c r="O137" s="120"/>
      <c r="P137" s="120"/>
      <c r="Q137" s="120"/>
      <c r="R137" s="17"/>
      <c r="T137" s="88"/>
      <c r="U137" s="89" t="s">
        <v>27</v>
      </c>
      <c r="V137" s="90">
        <v>0.25</v>
      </c>
      <c r="W137" s="90">
        <f>$V$137*$K$137</f>
        <v>0.5</v>
      </c>
      <c r="X137" s="90">
        <v>0</v>
      </c>
      <c r="Y137" s="90">
        <f>$X$137*$K$137</f>
        <v>0</v>
      </c>
      <c r="Z137" s="90">
        <v>0.108</v>
      </c>
      <c r="AA137" s="91">
        <f>$Z$137*$K$137</f>
        <v>0.216</v>
      </c>
      <c r="AR137" s="5" t="s">
        <v>109</v>
      </c>
      <c r="AT137" s="5" t="s">
        <v>105</v>
      </c>
      <c r="AU137" s="5" t="s">
        <v>51</v>
      </c>
      <c r="AY137" s="5" t="s">
        <v>104</v>
      </c>
      <c r="BE137" s="48">
        <f>IF($U$137="základní",$N$137,0)</f>
        <v>0</v>
      </c>
      <c r="BF137" s="48">
        <f>IF($U$137="snížená",$N$137,0)</f>
        <v>0</v>
      </c>
      <c r="BG137" s="48">
        <f>IF($U$137="zákl. přenesená",$N$137,0)</f>
        <v>0</v>
      </c>
      <c r="BH137" s="48">
        <f>IF($U$137="sníž. přenesená",$N$137,0)</f>
        <v>0</v>
      </c>
      <c r="BI137" s="48">
        <f>IF($U$137="nulová",$N$137,0)</f>
        <v>0</v>
      </c>
      <c r="BJ137" s="5" t="s">
        <v>11</v>
      </c>
      <c r="BK137" s="48">
        <f>ROUND($L$137*$K$137,2)</f>
        <v>0</v>
      </c>
      <c r="BL137" s="5" t="s">
        <v>109</v>
      </c>
    </row>
    <row r="138" spans="2:64" s="5" customFormat="1" ht="51" customHeight="1">
      <c r="B138" s="16"/>
      <c r="D138" s="76" t="s">
        <v>590</v>
      </c>
      <c r="N138" s="116">
        <f>$BK$138</f>
        <v>0</v>
      </c>
      <c r="O138" s="118"/>
      <c r="P138" s="118"/>
      <c r="Q138" s="118"/>
      <c r="R138" s="17"/>
      <c r="T138" s="39"/>
      <c r="AA138" s="40"/>
      <c r="AT138" s="5" t="s">
        <v>43</v>
      </c>
      <c r="AU138" s="5" t="s">
        <v>44</v>
      </c>
      <c r="AY138" s="5" t="s">
        <v>591</v>
      </c>
      <c r="BK138" s="48">
        <f>SUM($BK$139:$BK$143)</f>
        <v>0</v>
      </c>
    </row>
    <row r="139" spans="2:64" s="5" customFormat="1" ht="23.25" customHeight="1">
      <c r="B139" s="16"/>
      <c r="C139" s="102"/>
      <c r="D139" s="102" t="s">
        <v>105</v>
      </c>
      <c r="E139" s="103"/>
      <c r="F139" s="123"/>
      <c r="G139" s="124"/>
      <c r="H139" s="124"/>
      <c r="I139" s="124"/>
      <c r="J139" s="104"/>
      <c r="K139" s="105"/>
      <c r="L139" s="119"/>
      <c r="M139" s="120"/>
      <c r="N139" s="121">
        <f>$BK$139</f>
        <v>0</v>
      </c>
      <c r="O139" s="120"/>
      <c r="P139" s="120"/>
      <c r="Q139" s="120"/>
      <c r="R139" s="17"/>
      <c r="T139" s="88"/>
      <c r="U139" s="106" t="s">
        <v>27</v>
      </c>
      <c r="AA139" s="40"/>
      <c r="AT139" s="5" t="s">
        <v>591</v>
      </c>
      <c r="AU139" s="5" t="s">
        <v>11</v>
      </c>
      <c r="AY139" s="5" t="s">
        <v>591</v>
      </c>
      <c r="BE139" s="48">
        <f>IF($U$139="základní",$N$139,0)</f>
        <v>0</v>
      </c>
      <c r="BF139" s="48">
        <f>IF($U$139="snížená",$N$139,0)</f>
        <v>0</v>
      </c>
      <c r="BG139" s="48">
        <f>IF($U$139="zákl. přenesená",$N$139,0)</f>
        <v>0</v>
      </c>
      <c r="BH139" s="48">
        <f>IF($U$139="sníž. přenesená",$N$139,0)</f>
        <v>0</v>
      </c>
      <c r="BI139" s="48">
        <f>IF($U$139="nulová",$N$139,0)</f>
        <v>0</v>
      </c>
      <c r="BJ139" s="5" t="s">
        <v>11</v>
      </c>
      <c r="BK139" s="48">
        <f>$L$139*$K$139</f>
        <v>0</v>
      </c>
    </row>
    <row r="140" spans="2:64" s="5" customFormat="1" ht="23.25" customHeight="1">
      <c r="B140" s="16"/>
      <c r="C140" s="102"/>
      <c r="D140" s="102" t="s">
        <v>105</v>
      </c>
      <c r="E140" s="103"/>
      <c r="F140" s="123"/>
      <c r="G140" s="124"/>
      <c r="H140" s="124"/>
      <c r="I140" s="124"/>
      <c r="J140" s="104"/>
      <c r="K140" s="105"/>
      <c r="L140" s="119"/>
      <c r="M140" s="120"/>
      <c r="N140" s="121">
        <f>$BK$140</f>
        <v>0</v>
      </c>
      <c r="O140" s="120"/>
      <c r="P140" s="120"/>
      <c r="Q140" s="120"/>
      <c r="R140" s="17"/>
      <c r="T140" s="88"/>
      <c r="U140" s="106" t="s">
        <v>27</v>
      </c>
      <c r="AA140" s="40"/>
      <c r="AT140" s="5" t="s">
        <v>591</v>
      </c>
      <c r="AU140" s="5" t="s">
        <v>11</v>
      </c>
      <c r="AY140" s="5" t="s">
        <v>591</v>
      </c>
      <c r="BE140" s="48">
        <f>IF($U$140="základní",$N$140,0)</f>
        <v>0</v>
      </c>
      <c r="BF140" s="48">
        <f>IF($U$140="snížená",$N$140,0)</f>
        <v>0</v>
      </c>
      <c r="BG140" s="48">
        <f>IF($U$140="zákl. přenesená",$N$140,0)</f>
        <v>0</v>
      </c>
      <c r="BH140" s="48">
        <f>IF($U$140="sníž. přenesená",$N$140,0)</f>
        <v>0</v>
      </c>
      <c r="BI140" s="48">
        <f>IF($U$140="nulová",$N$140,0)</f>
        <v>0</v>
      </c>
      <c r="BJ140" s="5" t="s">
        <v>11</v>
      </c>
      <c r="BK140" s="48">
        <f>$L$140*$K$140</f>
        <v>0</v>
      </c>
    </row>
    <row r="141" spans="2:64" s="5" customFormat="1" ht="23.25" customHeight="1">
      <c r="B141" s="16"/>
      <c r="C141" s="102"/>
      <c r="D141" s="102" t="s">
        <v>105</v>
      </c>
      <c r="E141" s="103"/>
      <c r="F141" s="123"/>
      <c r="G141" s="124"/>
      <c r="H141" s="124"/>
      <c r="I141" s="124"/>
      <c r="J141" s="104"/>
      <c r="K141" s="105"/>
      <c r="L141" s="119"/>
      <c r="M141" s="120"/>
      <c r="N141" s="121">
        <f>$BK$141</f>
        <v>0</v>
      </c>
      <c r="O141" s="120"/>
      <c r="P141" s="120"/>
      <c r="Q141" s="120"/>
      <c r="R141" s="17"/>
      <c r="T141" s="88"/>
      <c r="U141" s="106" t="s">
        <v>27</v>
      </c>
      <c r="AA141" s="40"/>
      <c r="AT141" s="5" t="s">
        <v>591</v>
      </c>
      <c r="AU141" s="5" t="s">
        <v>11</v>
      </c>
      <c r="AY141" s="5" t="s">
        <v>591</v>
      </c>
      <c r="BE141" s="48">
        <f>IF($U$141="základní",$N$141,0)</f>
        <v>0</v>
      </c>
      <c r="BF141" s="48">
        <f>IF($U$141="snížená",$N$141,0)</f>
        <v>0</v>
      </c>
      <c r="BG141" s="48">
        <f>IF($U$141="zákl. přenesená",$N$141,0)</f>
        <v>0</v>
      </c>
      <c r="BH141" s="48">
        <f>IF($U$141="sníž. přenesená",$N$141,0)</f>
        <v>0</v>
      </c>
      <c r="BI141" s="48">
        <f>IF($U$141="nulová",$N$141,0)</f>
        <v>0</v>
      </c>
      <c r="BJ141" s="5" t="s">
        <v>11</v>
      </c>
      <c r="BK141" s="48">
        <f>$L$141*$K$141</f>
        <v>0</v>
      </c>
    </row>
    <row r="142" spans="2:64" s="5" customFormat="1" ht="23.25" customHeight="1">
      <c r="B142" s="16"/>
      <c r="C142" s="102"/>
      <c r="D142" s="102" t="s">
        <v>105</v>
      </c>
      <c r="E142" s="103"/>
      <c r="F142" s="123"/>
      <c r="G142" s="124"/>
      <c r="H142" s="124"/>
      <c r="I142" s="124"/>
      <c r="J142" s="104"/>
      <c r="K142" s="105"/>
      <c r="L142" s="119"/>
      <c r="M142" s="120"/>
      <c r="N142" s="121">
        <f>$BK$142</f>
        <v>0</v>
      </c>
      <c r="O142" s="120"/>
      <c r="P142" s="120"/>
      <c r="Q142" s="120"/>
      <c r="R142" s="17"/>
      <c r="T142" s="88"/>
      <c r="U142" s="106" t="s">
        <v>27</v>
      </c>
      <c r="AA142" s="40"/>
      <c r="AT142" s="5" t="s">
        <v>591</v>
      </c>
      <c r="AU142" s="5" t="s">
        <v>11</v>
      </c>
      <c r="AY142" s="5" t="s">
        <v>591</v>
      </c>
      <c r="BE142" s="48">
        <f>IF($U$142="základní",$N$142,0)</f>
        <v>0</v>
      </c>
      <c r="BF142" s="48">
        <f>IF($U$142="snížená",$N$142,0)</f>
        <v>0</v>
      </c>
      <c r="BG142" s="48">
        <f>IF($U$142="zákl. přenesená",$N$142,0)</f>
        <v>0</v>
      </c>
      <c r="BH142" s="48">
        <f>IF($U$142="sníž. přenesená",$N$142,0)</f>
        <v>0</v>
      </c>
      <c r="BI142" s="48">
        <f>IF($U$142="nulová",$N$142,0)</f>
        <v>0</v>
      </c>
      <c r="BJ142" s="5" t="s">
        <v>11</v>
      </c>
      <c r="BK142" s="48">
        <f>$L$142*$K$142</f>
        <v>0</v>
      </c>
    </row>
    <row r="143" spans="2:64" s="5" customFormat="1" ht="23.25" customHeight="1">
      <c r="B143" s="16"/>
      <c r="C143" s="102"/>
      <c r="D143" s="102" t="s">
        <v>105</v>
      </c>
      <c r="E143" s="103"/>
      <c r="F143" s="123"/>
      <c r="G143" s="124"/>
      <c r="H143" s="124"/>
      <c r="I143" s="124"/>
      <c r="J143" s="104"/>
      <c r="K143" s="105"/>
      <c r="L143" s="119"/>
      <c r="M143" s="120"/>
      <c r="N143" s="121">
        <f>$BK$143</f>
        <v>0</v>
      </c>
      <c r="O143" s="120"/>
      <c r="P143" s="120"/>
      <c r="Q143" s="120"/>
      <c r="R143" s="17"/>
      <c r="T143" s="88"/>
      <c r="U143" s="106" t="s">
        <v>27</v>
      </c>
      <c r="V143" s="29"/>
      <c r="W143" s="29"/>
      <c r="X143" s="29"/>
      <c r="Y143" s="29"/>
      <c r="Z143" s="29"/>
      <c r="AA143" s="31"/>
      <c r="AT143" s="5" t="s">
        <v>591</v>
      </c>
      <c r="AU143" s="5" t="s">
        <v>11</v>
      </c>
      <c r="AY143" s="5" t="s">
        <v>591</v>
      </c>
      <c r="BE143" s="48">
        <f>IF($U$143="základní",$N$143,0)</f>
        <v>0</v>
      </c>
      <c r="BF143" s="48">
        <f>IF($U$143="snížená",$N$143,0)</f>
        <v>0</v>
      </c>
      <c r="BG143" s="48">
        <f>IF($U$143="zákl. přenesená",$N$143,0)</f>
        <v>0</v>
      </c>
      <c r="BH143" s="48">
        <f>IF($U$143="sníž. přenesená",$N$143,0)</f>
        <v>0</v>
      </c>
      <c r="BI143" s="48">
        <f>IF($U$143="nulová",$N$143,0)</f>
        <v>0</v>
      </c>
      <c r="BJ143" s="5" t="s">
        <v>11</v>
      </c>
      <c r="BK143" s="48">
        <f>$L$143*$K$143</f>
        <v>0</v>
      </c>
    </row>
    <row r="144" spans="2:64" s="5" customFormat="1" ht="7.5" customHeight="1">
      <c r="B144" s="32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4"/>
    </row>
    <row r="373" s="2" customFormat="1" ht="14.25" customHeight="1"/>
  </sheetData>
  <mergeCells count="126">
    <mergeCell ref="O12:P12"/>
    <mergeCell ref="O14:P14"/>
    <mergeCell ref="E15:L15"/>
    <mergeCell ref="O15:P15"/>
    <mergeCell ref="O17:P17"/>
    <mergeCell ref="O18:P18"/>
    <mergeCell ref="C2:Q2"/>
    <mergeCell ref="C4:Q4"/>
    <mergeCell ref="F6:P6"/>
    <mergeCell ref="F7:P7"/>
    <mergeCell ref="O9:P9"/>
    <mergeCell ref="O11:P11"/>
    <mergeCell ref="H30:J30"/>
    <mergeCell ref="M30:P30"/>
    <mergeCell ref="H31:J31"/>
    <mergeCell ref="M31:P31"/>
    <mergeCell ref="H32:J32"/>
    <mergeCell ref="M32:P32"/>
    <mergeCell ref="O20:P20"/>
    <mergeCell ref="O21:P21"/>
    <mergeCell ref="M24:P24"/>
    <mergeCell ref="M25:P25"/>
    <mergeCell ref="M27:P27"/>
    <mergeCell ref="H29:J29"/>
    <mergeCell ref="M29:P29"/>
    <mergeCell ref="C86:G86"/>
    <mergeCell ref="N86:Q86"/>
    <mergeCell ref="N88:Q88"/>
    <mergeCell ref="H33:J33"/>
    <mergeCell ref="M33:P33"/>
    <mergeCell ref="L35:P35"/>
    <mergeCell ref="C76:Q76"/>
    <mergeCell ref="F78:P78"/>
    <mergeCell ref="F79:P79"/>
    <mergeCell ref="N89:Q89"/>
    <mergeCell ref="N90:Q90"/>
    <mergeCell ref="N91:Q91"/>
    <mergeCell ref="N92:Q92"/>
    <mergeCell ref="N93:Q93"/>
    <mergeCell ref="N95:Q95"/>
    <mergeCell ref="M81:P81"/>
    <mergeCell ref="M83:Q83"/>
    <mergeCell ref="M84:Q84"/>
    <mergeCell ref="D99:H99"/>
    <mergeCell ref="N99:Q99"/>
    <mergeCell ref="D100:H100"/>
    <mergeCell ref="N100:Q100"/>
    <mergeCell ref="N101:Q101"/>
    <mergeCell ref="L103:Q103"/>
    <mergeCell ref="D96:H96"/>
    <mergeCell ref="N96:Q96"/>
    <mergeCell ref="D97:H97"/>
    <mergeCell ref="N97:Q97"/>
    <mergeCell ref="D98:H98"/>
    <mergeCell ref="N98:Q98"/>
    <mergeCell ref="F119:I119"/>
    <mergeCell ref="L119:M119"/>
    <mergeCell ref="N119:Q119"/>
    <mergeCell ref="F123:I123"/>
    <mergeCell ref="L123:M123"/>
    <mergeCell ref="N123:Q123"/>
    <mergeCell ref="C109:Q109"/>
    <mergeCell ref="F111:P111"/>
    <mergeCell ref="F112:P112"/>
    <mergeCell ref="M114:P114"/>
    <mergeCell ref="M116:Q116"/>
    <mergeCell ref="M117:Q117"/>
    <mergeCell ref="L128:M128"/>
    <mergeCell ref="N128:Q128"/>
    <mergeCell ref="F129:I129"/>
    <mergeCell ref="L129:M129"/>
    <mergeCell ref="N129:Q129"/>
    <mergeCell ref="F125:I125"/>
    <mergeCell ref="L125:M125"/>
    <mergeCell ref="N125:Q125"/>
    <mergeCell ref="F127:I127"/>
    <mergeCell ref="L127:M127"/>
    <mergeCell ref="N127:Q127"/>
    <mergeCell ref="H1:K1"/>
    <mergeCell ref="S2:AC2"/>
    <mergeCell ref="F142:I142"/>
    <mergeCell ref="L142:M142"/>
    <mergeCell ref="N142:Q142"/>
    <mergeCell ref="F139:I139"/>
    <mergeCell ref="L139:M139"/>
    <mergeCell ref="N139:Q139"/>
    <mergeCell ref="F140:I140"/>
    <mergeCell ref="L140:M140"/>
    <mergeCell ref="N140:Q140"/>
    <mergeCell ref="F136:I136"/>
    <mergeCell ref="L136:M136"/>
    <mergeCell ref="N136:Q136"/>
    <mergeCell ref="F137:I137"/>
    <mergeCell ref="L137:M137"/>
    <mergeCell ref="N137:Q137"/>
    <mergeCell ref="F134:I134"/>
    <mergeCell ref="L134:M134"/>
    <mergeCell ref="N134:Q134"/>
    <mergeCell ref="F135:I135"/>
    <mergeCell ref="L135:M135"/>
    <mergeCell ref="N135:Q135"/>
    <mergeCell ref="F132:I132"/>
    <mergeCell ref="F143:I143"/>
    <mergeCell ref="L143:M143"/>
    <mergeCell ref="N143:Q143"/>
    <mergeCell ref="N120:Q120"/>
    <mergeCell ref="N121:Q121"/>
    <mergeCell ref="N122:Q122"/>
    <mergeCell ref="N124:Q124"/>
    <mergeCell ref="N126:Q126"/>
    <mergeCell ref="N138:Q138"/>
    <mergeCell ref="F141:I141"/>
    <mergeCell ref="L141:M141"/>
    <mergeCell ref="N141:Q141"/>
    <mergeCell ref="L132:M132"/>
    <mergeCell ref="N132:Q132"/>
    <mergeCell ref="F133:I133"/>
    <mergeCell ref="L133:M133"/>
    <mergeCell ref="N133:Q133"/>
    <mergeCell ref="F130:I130"/>
    <mergeCell ref="L130:M130"/>
    <mergeCell ref="N130:Q130"/>
    <mergeCell ref="F131:I131"/>
    <mergeCell ref="L131:M131"/>
    <mergeCell ref="N131:Q131"/>
    <mergeCell ref="F128:I128"/>
  </mergeCells>
  <phoneticPr fontId="0" type="noConversion"/>
  <dataValidations count="2">
    <dataValidation type="list" allowBlank="1" showInputMessage="1" showErrorMessage="1" error="Povoleny jsou hodnoty K a M." sqref="D139:D144">
      <formula1>"K,M"</formula1>
    </dataValidation>
    <dataValidation type="list" allowBlank="1" showInputMessage="1" showErrorMessage="1" error="Povoleny jsou hodnoty základní, snížená, zákl. přenesená, sníž. přenesená, nulová." sqref="U139:U144">
      <formula1>"základní,snížená,zákl. přenesená,sníž. přenesená,nulová"</formula1>
    </dataValidation>
  </dataValidations>
  <hyperlinks>
    <hyperlink ref="F1:G1" location="C2" tooltip="Krycí list rozpočtu" display="1) Krycí list rozpočtu"/>
    <hyperlink ref="H1:K1" location="C86" tooltip="Rekapitulace rozpočtu" display="2) Rekapitulace rozpočtu"/>
    <hyperlink ref="L1" location="C119" tooltip="Rozpočet" display="3) Rozpočet"/>
    <hyperlink ref="S1:T1" location="'Rekapitulace stavby'!C2" tooltip="Rekapitulace stavby" display="Rekapitulace stavby"/>
  </hyperlinks>
  <pageMargins left="0.59027779102325439" right="0.59027779102325439" top="0.59027779102325439" bottom="0.59027779102325439" header="0" footer="0"/>
  <pageSetup paperSize="9" scale="95" fitToHeight="100" orientation="portrait" blackAndWhite="1" r:id="rId1"/>
  <headerFooter alignWithMargins="0"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373"/>
  <sheetViews>
    <sheetView showGridLines="0" workbookViewId="0">
      <pane ySplit="1" topLeftCell="A61" activePane="bottomLeft" state="frozenSplit"/>
      <selection pane="bottomLeft" activeCell="AE24" sqref="AE24"/>
    </sheetView>
  </sheetViews>
  <sheetFormatPr defaultColWidth="10.5" defaultRowHeight="14.25" customHeight="1"/>
  <cols>
    <col min="1" max="1" width="8.33203125" style="2" customWidth="1"/>
    <col min="2" max="2" width="1.6640625" style="2" customWidth="1"/>
    <col min="3" max="3" width="4.1640625" style="2" customWidth="1"/>
    <col min="4" max="4" width="4.33203125" style="2" customWidth="1"/>
    <col min="5" max="5" width="17.1640625" style="2" customWidth="1"/>
    <col min="6" max="7" width="11.1640625" style="2" customWidth="1"/>
    <col min="8" max="8" width="12.5" style="2" customWidth="1"/>
    <col min="9" max="9" width="7" style="2" customWidth="1"/>
    <col min="10" max="10" width="5.1640625" style="2" customWidth="1"/>
    <col min="11" max="11" width="11.5" style="2" customWidth="1"/>
    <col min="12" max="12" width="12" style="2" customWidth="1"/>
    <col min="13" max="14" width="6" style="2" customWidth="1"/>
    <col min="15" max="15" width="2" style="2" customWidth="1"/>
    <col min="16" max="16" width="12.5" style="2" customWidth="1"/>
    <col min="17" max="17" width="4.1640625" style="2" customWidth="1"/>
    <col min="18" max="18" width="1.6640625" style="2" customWidth="1"/>
    <col min="19" max="19" width="8.1640625" style="2" customWidth="1"/>
    <col min="20" max="20" width="29.6640625" style="2" hidden="1" customWidth="1"/>
    <col min="21" max="21" width="16.33203125" style="2" hidden="1" customWidth="1"/>
    <col min="22" max="22" width="12.33203125" style="2" hidden="1" customWidth="1"/>
    <col min="23" max="23" width="16.33203125" style="2" hidden="1" customWidth="1"/>
    <col min="24" max="24" width="12.1640625" style="2" hidden="1" customWidth="1"/>
    <col min="25" max="25" width="15" style="2" hidden="1" customWidth="1"/>
    <col min="26" max="26" width="11" style="2" hidden="1" customWidth="1"/>
    <col min="27" max="27" width="15" style="2" hidden="1" customWidth="1"/>
    <col min="28" max="28" width="16.33203125" style="2" hidden="1" customWidth="1"/>
    <col min="29" max="29" width="11" style="2" customWidth="1"/>
    <col min="30" max="30" width="15" style="2" customWidth="1"/>
    <col min="31" max="31" width="16.33203125" style="2" customWidth="1"/>
    <col min="32" max="43" width="10.5" style="1" customWidth="1"/>
    <col min="44" max="64" width="10.5" style="2" hidden="1" customWidth="1"/>
    <col min="65" max="16384" width="10.5" style="1"/>
  </cols>
  <sheetData>
    <row r="1" spans="1:256" s="3" customFormat="1" ht="22.5" customHeight="1">
      <c r="A1" s="110"/>
      <c r="B1" s="107"/>
      <c r="C1" s="107"/>
      <c r="D1" s="108" t="s">
        <v>0</v>
      </c>
      <c r="E1" s="107"/>
      <c r="F1" s="109" t="s">
        <v>664</v>
      </c>
      <c r="G1" s="109"/>
      <c r="H1" s="113" t="s">
        <v>665</v>
      </c>
      <c r="I1" s="113"/>
      <c r="J1" s="113"/>
      <c r="K1" s="113"/>
      <c r="L1" s="109" t="s">
        <v>666</v>
      </c>
      <c r="M1" s="107"/>
      <c r="N1" s="107"/>
      <c r="O1" s="108" t="s">
        <v>50</v>
      </c>
      <c r="P1" s="107"/>
      <c r="Q1" s="107"/>
      <c r="R1" s="107"/>
      <c r="S1" s="109" t="s">
        <v>667</v>
      </c>
      <c r="T1" s="109"/>
      <c r="U1" s="110"/>
      <c r="V1" s="110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</row>
    <row r="2" spans="1:256" s="2" customFormat="1" ht="37.5" customHeight="1">
      <c r="C2" s="157" t="s">
        <v>2</v>
      </c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S2" s="114" t="s">
        <v>3</v>
      </c>
      <c r="T2" s="115"/>
      <c r="U2" s="115"/>
      <c r="V2" s="115"/>
      <c r="W2" s="115"/>
      <c r="X2" s="115"/>
      <c r="Y2" s="115"/>
      <c r="Z2" s="115"/>
      <c r="AA2" s="115"/>
      <c r="AB2" s="115"/>
      <c r="AC2" s="115"/>
      <c r="AT2" s="2" t="s">
        <v>47</v>
      </c>
    </row>
    <row r="3" spans="1:256" s="2" customFormat="1" ht="7.5" customHeight="1"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AT3" s="2" t="s">
        <v>51</v>
      </c>
    </row>
    <row r="4" spans="1:256" s="2" customFormat="1" ht="37.5" customHeight="1">
      <c r="B4" s="9"/>
      <c r="C4" s="139" t="s">
        <v>52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0"/>
      <c r="T4" s="11" t="s">
        <v>6</v>
      </c>
      <c r="AT4" s="2" t="s">
        <v>1</v>
      </c>
    </row>
    <row r="5" spans="1:256" s="2" customFormat="1" ht="7.5" customHeight="1">
      <c r="B5" s="9"/>
      <c r="R5" s="10"/>
    </row>
    <row r="6" spans="1:256" s="2" customFormat="1" ht="30.75" customHeight="1">
      <c r="B6" s="9"/>
      <c r="D6" s="14" t="s">
        <v>7</v>
      </c>
      <c r="F6" s="140" t="s">
        <v>8</v>
      </c>
      <c r="G6" s="115"/>
      <c r="H6" s="115"/>
      <c r="I6" s="115"/>
      <c r="J6" s="115"/>
      <c r="K6" s="115"/>
      <c r="L6" s="115"/>
      <c r="M6" s="115"/>
      <c r="N6" s="115"/>
      <c r="O6" s="115"/>
      <c r="P6" s="115"/>
      <c r="R6" s="10"/>
    </row>
    <row r="7" spans="1:256" s="5" customFormat="1" ht="37.5" customHeight="1">
      <c r="B7" s="16"/>
      <c r="D7" s="13" t="s">
        <v>53</v>
      </c>
      <c r="F7" s="156" t="s">
        <v>620</v>
      </c>
      <c r="G7" s="118"/>
      <c r="H7" s="118"/>
      <c r="I7" s="118"/>
      <c r="J7" s="118"/>
      <c r="K7" s="118"/>
      <c r="L7" s="118"/>
      <c r="M7" s="118"/>
      <c r="N7" s="118"/>
      <c r="O7" s="118"/>
      <c r="P7" s="118"/>
      <c r="R7" s="17"/>
    </row>
    <row r="8" spans="1:256" s="5" customFormat="1" ht="15" customHeight="1">
      <c r="B8" s="16"/>
      <c r="D8" s="14" t="s">
        <v>9</v>
      </c>
      <c r="F8" s="12"/>
      <c r="M8" s="14" t="s">
        <v>10</v>
      </c>
      <c r="O8" s="12"/>
      <c r="R8" s="17"/>
    </row>
    <row r="9" spans="1:256" s="5" customFormat="1" ht="15" customHeight="1">
      <c r="B9" s="16"/>
      <c r="D9" s="14" t="s">
        <v>12</v>
      </c>
      <c r="F9" s="12" t="s">
        <v>13</v>
      </c>
      <c r="M9" s="14" t="s">
        <v>14</v>
      </c>
      <c r="O9" s="158">
        <v>41692</v>
      </c>
      <c r="P9" s="118"/>
      <c r="R9" s="17"/>
    </row>
    <row r="10" spans="1:256" s="5" customFormat="1" ht="12" customHeight="1">
      <c r="B10" s="16"/>
      <c r="R10" s="17"/>
    </row>
    <row r="11" spans="1:256" s="5" customFormat="1" ht="15" customHeight="1">
      <c r="B11" s="16"/>
      <c r="D11" s="14" t="s">
        <v>17</v>
      </c>
      <c r="M11" s="14" t="s">
        <v>18</v>
      </c>
      <c r="O11" s="132"/>
      <c r="P11" s="118"/>
      <c r="R11" s="17"/>
    </row>
    <row r="12" spans="1:256" s="5" customFormat="1" ht="18.75" customHeight="1">
      <c r="B12" s="16"/>
      <c r="E12" s="12" t="s">
        <v>668</v>
      </c>
      <c r="M12" s="14" t="s">
        <v>19</v>
      </c>
      <c r="O12" s="132"/>
      <c r="P12" s="118"/>
      <c r="R12" s="17"/>
    </row>
    <row r="13" spans="1:256" s="5" customFormat="1" ht="7.5" customHeight="1">
      <c r="B13" s="16"/>
      <c r="R13" s="17"/>
    </row>
    <row r="14" spans="1:256" s="5" customFormat="1" ht="15" customHeight="1">
      <c r="B14" s="16"/>
      <c r="D14" s="14" t="s">
        <v>20</v>
      </c>
      <c r="M14" s="14" t="s">
        <v>18</v>
      </c>
      <c r="O14" s="155"/>
      <c r="P14" s="118"/>
      <c r="R14" s="17"/>
    </row>
    <row r="15" spans="1:256" s="5" customFormat="1" ht="18.75" customHeight="1">
      <c r="B15" s="16"/>
      <c r="E15" s="155"/>
      <c r="F15" s="118"/>
      <c r="G15" s="118"/>
      <c r="H15" s="118"/>
      <c r="I15" s="118"/>
      <c r="J15" s="118"/>
      <c r="K15" s="118"/>
      <c r="L15" s="118"/>
      <c r="M15" s="14" t="s">
        <v>19</v>
      </c>
      <c r="O15" s="155"/>
      <c r="P15" s="118"/>
      <c r="R15" s="17"/>
    </row>
    <row r="16" spans="1:256" s="5" customFormat="1" ht="7.5" customHeight="1">
      <c r="B16" s="16"/>
      <c r="R16" s="17"/>
    </row>
    <row r="17" spans="2:18" s="5" customFormat="1" ht="15" customHeight="1">
      <c r="B17" s="16"/>
      <c r="D17" s="14" t="s">
        <v>21</v>
      </c>
      <c r="M17" s="14" t="s">
        <v>18</v>
      </c>
      <c r="O17" s="132"/>
      <c r="P17" s="118"/>
      <c r="R17" s="17"/>
    </row>
    <row r="18" spans="2:18" s="5" customFormat="1" ht="18.75" customHeight="1">
      <c r="B18" s="16"/>
      <c r="E18" s="12" t="s">
        <v>22</v>
      </c>
      <c r="M18" s="14" t="s">
        <v>19</v>
      </c>
      <c r="O18" s="132"/>
      <c r="P18" s="118"/>
      <c r="R18" s="17"/>
    </row>
    <row r="19" spans="2:18" s="5" customFormat="1" ht="7.5" customHeight="1">
      <c r="B19" s="16"/>
      <c r="R19" s="17"/>
    </row>
    <row r="20" spans="2:18" s="5" customFormat="1" ht="15" customHeight="1">
      <c r="B20" s="16"/>
      <c r="D20" s="14" t="s">
        <v>23</v>
      </c>
      <c r="M20" s="14" t="s">
        <v>18</v>
      </c>
      <c r="O20" s="132"/>
      <c r="P20" s="118"/>
      <c r="R20" s="17"/>
    </row>
    <row r="21" spans="2:18" s="5" customFormat="1" ht="18.75" customHeight="1">
      <c r="B21" s="16"/>
      <c r="E21" s="12" t="s">
        <v>24</v>
      </c>
      <c r="M21" s="14" t="s">
        <v>19</v>
      </c>
      <c r="O21" s="132"/>
      <c r="P21" s="118"/>
      <c r="R21" s="17"/>
    </row>
    <row r="22" spans="2:18" s="5" customFormat="1" ht="7.5" customHeight="1">
      <c r="B22" s="16"/>
      <c r="R22" s="17"/>
    </row>
    <row r="23" spans="2:18" s="5" customFormat="1" ht="7.5" customHeight="1">
      <c r="B23" s="16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R23" s="17"/>
    </row>
    <row r="24" spans="2:18" s="5" customFormat="1" ht="15" customHeight="1">
      <c r="B24" s="16"/>
      <c r="D24" s="50" t="s">
        <v>55</v>
      </c>
      <c r="M24" s="153">
        <f>$N$88</f>
        <v>0</v>
      </c>
      <c r="N24" s="118"/>
      <c r="O24" s="118"/>
      <c r="P24" s="118"/>
      <c r="R24" s="17"/>
    </row>
    <row r="25" spans="2:18" s="5" customFormat="1" ht="15" customHeight="1">
      <c r="B25" s="16"/>
      <c r="D25" s="15" t="s">
        <v>48</v>
      </c>
      <c r="M25" s="153">
        <f>$N$100</f>
        <v>0</v>
      </c>
      <c r="N25" s="118"/>
      <c r="O25" s="118"/>
      <c r="P25" s="118"/>
      <c r="R25" s="17"/>
    </row>
    <row r="26" spans="2:18" s="5" customFormat="1" ht="7.5" customHeight="1">
      <c r="B26" s="16"/>
      <c r="R26" s="17"/>
    </row>
    <row r="27" spans="2:18" s="5" customFormat="1" ht="26.25" customHeight="1">
      <c r="B27" s="16"/>
      <c r="D27" s="51" t="s">
        <v>25</v>
      </c>
      <c r="M27" s="154">
        <f>ROUND($M$24+$M$25,2)</f>
        <v>0</v>
      </c>
      <c r="N27" s="118"/>
      <c r="O27" s="118"/>
      <c r="P27" s="118"/>
      <c r="R27" s="17"/>
    </row>
    <row r="28" spans="2:18" s="5" customFormat="1" ht="7.5" customHeight="1">
      <c r="B28" s="16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R28" s="17"/>
    </row>
    <row r="29" spans="2:18" s="5" customFormat="1" ht="15" customHeight="1">
      <c r="B29" s="16"/>
      <c r="D29" s="18" t="s">
        <v>26</v>
      </c>
      <c r="E29" s="18" t="s">
        <v>27</v>
      </c>
      <c r="F29" s="52">
        <v>0.21</v>
      </c>
      <c r="G29" s="53" t="s">
        <v>28</v>
      </c>
      <c r="H29" s="149">
        <f>ROUND((((SUM($BE$100:$BE$107)+SUM($BE$125:$BE$171))+SUM($BE$173:$BE$177))),2)</f>
        <v>0</v>
      </c>
      <c r="I29" s="118"/>
      <c r="J29" s="118"/>
      <c r="M29" s="149">
        <f>ROUND((((SUM($BE$100:$BE$107)+SUM($BE$125:$BE$171))*$F$29)+SUM($BE$173:$BE$177)*$F$29),2)</f>
        <v>0</v>
      </c>
      <c r="N29" s="118"/>
      <c r="O29" s="118"/>
      <c r="P29" s="118"/>
      <c r="R29" s="17"/>
    </row>
    <row r="30" spans="2:18" s="5" customFormat="1" ht="15" customHeight="1">
      <c r="B30" s="16"/>
      <c r="E30" s="18" t="s">
        <v>29</v>
      </c>
      <c r="F30" s="52">
        <v>0.15</v>
      </c>
      <c r="G30" s="53" t="s">
        <v>28</v>
      </c>
      <c r="H30" s="149">
        <f>ROUND((((SUM($BF$100:$BF$107)+SUM($BF$125:$BF$171))+SUM($BF$173:$BF$177))),2)</f>
        <v>0</v>
      </c>
      <c r="I30" s="118"/>
      <c r="J30" s="118"/>
      <c r="M30" s="149">
        <f>ROUND((((SUM($BF$100:$BF$107)+SUM($BF$125:$BF$171))*$F$30)+SUM($BF$173:$BF$177)*$F$30),2)</f>
        <v>0</v>
      </c>
      <c r="N30" s="118"/>
      <c r="O30" s="118"/>
      <c r="P30" s="118"/>
      <c r="R30" s="17"/>
    </row>
    <row r="31" spans="2:18" s="5" customFormat="1" ht="15" hidden="1" customHeight="1">
      <c r="B31" s="16"/>
      <c r="E31" s="18" t="s">
        <v>30</v>
      </c>
      <c r="F31" s="52">
        <v>0.21</v>
      </c>
      <c r="G31" s="53" t="s">
        <v>28</v>
      </c>
      <c r="H31" s="149">
        <f>ROUND((((SUM($BG$100:$BG$107)+SUM($BG$125:$BG$171))+SUM($BG$173:$BG$177))),2)</f>
        <v>0</v>
      </c>
      <c r="I31" s="118"/>
      <c r="J31" s="118"/>
      <c r="M31" s="149">
        <v>0</v>
      </c>
      <c r="N31" s="118"/>
      <c r="O31" s="118"/>
      <c r="P31" s="118"/>
      <c r="R31" s="17"/>
    </row>
    <row r="32" spans="2:18" s="5" customFormat="1" ht="15" hidden="1" customHeight="1">
      <c r="B32" s="16"/>
      <c r="E32" s="18" t="s">
        <v>31</v>
      </c>
      <c r="F32" s="52">
        <v>0.15</v>
      </c>
      <c r="G32" s="53" t="s">
        <v>28</v>
      </c>
      <c r="H32" s="149">
        <f>ROUND((((SUM($BH$100:$BH$107)+SUM($BH$125:$BH$171))+SUM($BH$173:$BH$177))),2)</f>
        <v>0</v>
      </c>
      <c r="I32" s="118"/>
      <c r="J32" s="118"/>
      <c r="M32" s="149">
        <v>0</v>
      </c>
      <c r="N32" s="118"/>
      <c r="O32" s="118"/>
      <c r="P32" s="118"/>
      <c r="R32" s="17"/>
    </row>
    <row r="33" spans="2:18" s="5" customFormat="1" ht="15" hidden="1" customHeight="1">
      <c r="B33" s="16"/>
      <c r="E33" s="18" t="s">
        <v>32</v>
      </c>
      <c r="F33" s="52">
        <v>0</v>
      </c>
      <c r="G33" s="53" t="s">
        <v>28</v>
      </c>
      <c r="H33" s="149">
        <f>ROUND((((SUM($BI$100:$BI$107)+SUM($BI$125:$BI$171))+SUM($BI$173:$BI$177))),2)</f>
        <v>0</v>
      </c>
      <c r="I33" s="118"/>
      <c r="J33" s="118"/>
      <c r="M33" s="149">
        <v>0</v>
      </c>
      <c r="N33" s="118"/>
      <c r="O33" s="118"/>
      <c r="P33" s="118"/>
      <c r="R33" s="17"/>
    </row>
    <row r="34" spans="2:18" s="5" customFormat="1" ht="7.5" customHeight="1">
      <c r="B34" s="16"/>
      <c r="R34" s="17"/>
    </row>
    <row r="35" spans="2:18" s="5" customFormat="1" ht="26.25" customHeight="1">
      <c r="B35" s="16"/>
      <c r="C35" s="19"/>
      <c r="D35" s="20" t="s">
        <v>33</v>
      </c>
      <c r="E35" s="21"/>
      <c r="F35" s="21"/>
      <c r="G35" s="54" t="s">
        <v>34</v>
      </c>
      <c r="H35" s="22" t="s">
        <v>35</v>
      </c>
      <c r="I35" s="21"/>
      <c r="J35" s="21"/>
      <c r="K35" s="21"/>
      <c r="L35" s="150">
        <f>ROUND(SUM($M$27:$M$33),2)</f>
        <v>0</v>
      </c>
      <c r="M35" s="151"/>
      <c r="N35" s="151"/>
      <c r="O35" s="151"/>
      <c r="P35" s="152"/>
      <c r="Q35" s="19"/>
      <c r="R35" s="17"/>
    </row>
    <row r="36" spans="2:18" s="5" customFormat="1" ht="15" customHeight="1">
      <c r="B36" s="16"/>
      <c r="R36" s="17"/>
    </row>
    <row r="37" spans="2:18" s="5" customFormat="1" ht="15" customHeight="1">
      <c r="B37" s="16"/>
      <c r="R37" s="17"/>
    </row>
    <row r="38" spans="2:18" ht="14.25" customHeight="1">
      <c r="B38" s="9"/>
      <c r="R38" s="10"/>
    </row>
    <row r="39" spans="2:18" ht="14.25" customHeight="1">
      <c r="B39" s="9"/>
      <c r="R39" s="10"/>
    </row>
    <row r="40" spans="2:18" ht="14.25" customHeight="1">
      <c r="B40" s="9"/>
      <c r="R40" s="10"/>
    </row>
    <row r="41" spans="2:18" ht="14.25" customHeight="1">
      <c r="B41" s="9"/>
      <c r="R41" s="10"/>
    </row>
    <row r="42" spans="2:18" ht="14.25" customHeight="1">
      <c r="B42" s="9"/>
      <c r="R42" s="10"/>
    </row>
    <row r="43" spans="2:18" ht="14.25" customHeight="1">
      <c r="B43" s="9"/>
      <c r="R43" s="10"/>
    </row>
    <row r="44" spans="2:18" ht="14.25" customHeight="1">
      <c r="B44" s="9"/>
      <c r="R44" s="10"/>
    </row>
    <row r="45" spans="2:18" ht="14.25" customHeight="1">
      <c r="B45" s="9"/>
      <c r="R45" s="10"/>
    </row>
    <row r="46" spans="2:18" ht="14.25" customHeight="1">
      <c r="B46" s="9"/>
      <c r="R46" s="10"/>
    </row>
    <row r="47" spans="2:18" ht="14.25" customHeight="1">
      <c r="B47" s="9"/>
      <c r="R47" s="10"/>
    </row>
    <row r="48" spans="2:18" ht="14.25" customHeight="1">
      <c r="B48" s="9"/>
      <c r="R48" s="10"/>
    </row>
    <row r="49" spans="2:18" ht="14.25" customHeight="1">
      <c r="B49" s="9"/>
      <c r="R49" s="10"/>
    </row>
    <row r="50" spans="2:18" s="5" customFormat="1" ht="15.75" customHeight="1">
      <c r="B50" s="16"/>
      <c r="D50" s="23" t="s">
        <v>36</v>
      </c>
      <c r="E50" s="24"/>
      <c r="F50" s="24"/>
      <c r="G50" s="24"/>
      <c r="H50" s="25"/>
      <c r="J50" s="23" t="s">
        <v>37</v>
      </c>
      <c r="K50" s="24"/>
      <c r="L50" s="24"/>
      <c r="M50" s="24"/>
      <c r="N50" s="24"/>
      <c r="O50" s="24"/>
      <c r="P50" s="25"/>
      <c r="R50" s="17"/>
    </row>
    <row r="51" spans="2:18" ht="14.25" customHeight="1">
      <c r="B51" s="9"/>
      <c r="D51" s="26"/>
      <c r="H51" s="27"/>
      <c r="J51" s="26"/>
      <c r="P51" s="27"/>
      <c r="R51" s="10"/>
    </row>
    <row r="52" spans="2:18" ht="14.25" customHeight="1">
      <c r="B52" s="9"/>
      <c r="D52" s="26"/>
      <c r="H52" s="27"/>
      <c r="J52" s="26"/>
      <c r="P52" s="27"/>
      <c r="R52" s="10"/>
    </row>
    <row r="53" spans="2:18" ht="14.25" customHeight="1">
      <c r="B53" s="9"/>
      <c r="D53" s="26"/>
      <c r="H53" s="27"/>
      <c r="J53" s="26"/>
      <c r="P53" s="27"/>
      <c r="R53" s="10"/>
    </row>
    <row r="54" spans="2:18" ht="14.25" customHeight="1">
      <c r="B54" s="9"/>
      <c r="D54" s="26"/>
      <c r="H54" s="27"/>
      <c r="J54" s="26"/>
      <c r="P54" s="27"/>
      <c r="R54" s="10"/>
    </row>
    <row r="55" spans="2:18" ht="14.25" customHeight="1">
      <c r="B55" s="9"/>
      <c r="D55" s="26"/>
      <c r="H55" s="27"/>
      <c r="J55" s="26"/>
      <c r="P55" s="27"/>
      <c r="R55" s="10"/>
    </row>
    <row r="56" spans="2:18" ht="14.25" customHeight="1">
      <c r="B56" s="9"/>
      <c r="D56" s="26"/>
      <c r="H56" s="27"/>
      <c r="J56" s="26"/>
      <c r="P56" s="27"/>
      <c r="R56" s="10"/>
    </row>
    <row r="57" spans="2:18" ht="14.25" customHeight="1">
      <c r="B57" s="9"/>
      <c r="D57" s="26"/>
      <c r="H57" s="27"/>
      <c r="J57" s="26"/>
      <c r="P57" s="27"/>
      <c r="R57" s="10"/>
    </row>
    <row r="58" spans="2:18" ht="14.25" customHeight="1">
      <c r="B58" s="9"/>
      <c r="D58" s="26"/>
      <c r="H58" s="27"/>
      <c r="J58" s="26"/>
      <c r="P58" s="27"/>
      <c r="R58" s="10"/>
    </row>
    <row r="59" spans="2:18" s="5" customFormat="1" ht="15.75" customHeight="1">
      <c r="B59" s="16"/>
      <c r="D59" s="28" t="s">
        <v>38</v>
      </c>
      <c r="E59" s="29"/>
      <c r="F59" s="29"/>
      <c r="G59" s="30" t="s">
        <v>39</v>
      </c>
      <c r="H59" s="31"/>
      <c r="J59" s="28" t="s">
        <v>38</v>
      </c>
      <c r="K59" s="29"/>
      <c r="L59" s="29"/>
      <c r="M59" s="29"/>
      <c r="N59" s="30" t="s">
        <v>39</v>
      </c>
      <c r="O59" s="29"/>
      <c r="P59" s="31"/>
      <c r="R59" s="17"/>
    </row>
    <row r="60" spans="2:18" ht="14.25" customHeight="1">
      <c r="B60" s="9"/>
      <c r="R60" s="10"/>
    </row>
    <row r="61" spans="2:18" s="5" customFormat="1" ht="15.75" customHeight="1">
      <c r="B61" s="16"/>
      <c r="D61" s="23" t="s">
        <v>40</v>
      </c>
      <c r="E61" s="24"/>
      <c r="F61" s="24"/>
      <c r="G61" s="24"/>
      <c r="H61" s="25"/>
      <c r="J61" s="23" t="s">
        <v>41</v>
      </c>
      <c r="K61" s="24"/>
      <c r="L61" s="24"/>
      <c r="M61" s="24"/>
      <c r="N61" s="24"/>
      <c r="O61" s="24"/>
      <c r="P61" s="25"/>
      <c r="R61" s="17"/>
    </row>
    <row r="62" spans="2:18" ht="14.25" customHeight="1">
      <c r="B62" s="9"/>
      <c r="D62" s="26"/>
      <c r="H62" s="27"/>
      <c r="J62" s="26"/>
      <c r="P62" s="27"/>
      <c r="R62" s="10"/>
    </row>
    <row r="63" spans="2:18" ht="14.25" customHeight="1">
      <c r="B63" s="9"/>
      <c r="D63" s="26"/>
      <c r="H63" s="27"/>
      <c r="J63" s="26"/>
      <c r="P63" s="27"/>
      <c r="R63" s="10"/>
    </row>
    <row r="64" spans="2:18" ht="14.25" customHeight="1">
      <c r="B64" s="9"/>
      <c r="D64" s="26"/>
      <c r="H64" s="27"/>
      <c r="J64" s="26"/>
      <c r="P64" s="27"/>
      <c r="R64" s="10"/>
    </row>
    <row r="65" spans="2:18" ht="14.25" customHeight="1">
      <c r="B65" s="9"/>
      <c r="D65" s="26"/>
      <c r="H65" s="27"/>
      <c r="J65" s="26"/>
      <c r="P65" s="27"/>
      <c r="R65" s="10"/>
    </row>
    <row r="66" spans="2:18" ht="14.25" customHeight="1">
      <c r="B66" s="9"/>
      <c r="D66" s="26"/>
      <c r="H66" s="27"/>
      <c r="J66" s="26"/>
      <c r="P66" s="27"/>
      <c r="R66" s="10"/>
    </row>
    <row r="67" spans="2:18" ht="14.25" customHeight="1">
      <c r="B67" s="9"/>
      <c r="D67" s="26"/>
      <c r="H67" s="27"/>
      <c r="J67" s="26"/>
      <c r="P67" s="27"/>
      <c r="R67" s="10"/>
    </row>
    <row r="68" spans="2:18" ht="14.25" customHeight="1">
      <c r="B68" s="9"/>
      <c r="D68" s="26"/>
      <c r="H68" s="27"/>
      <c r="J68" s="26"/>
      <c r="P68" s="27"/>
      <c r="R68" s="10"/>
    </row>
    <row r="69" spans="2:18" ht="14.25" customHeight="1">
      <c r="B69" s="9"/>
      <c r="D69" s="26"/>
      <c r="H69" s="27"/>
      <c r="J69" s="26"/>
      <c r="P69" s="27"/>
      <c r="R69" s="10"/>
    </row>
    <row r="70" spans="2:18" s="5" customFormat="1" ht="15.75" customHeight="1">
      <c r="B70" s="16"/>
      <c r="D70" s="28" t="s">
        <v>38</v>
      </c>
      <c r="E70" s="29"/>
      <c r="F70" s="29"/>
      <c r="G70" s="30" t="s">
        <v>39</v>
      </c>
      <c r="H70" s="31"/>
      <c r="J70" s="28" t="s">
        <v>38</v>
      </c>
      <c r="K70" s="29"/>
      <c r="L70" s="29"/>
      <c r="M70" s="29"/>
      <c r="N70" s="30" t="s">
        <v>39</v>
      </c>
      <c r="O70" s="29"/>
      <c r="P70" s="31"/>
      <c r="R70" s="17"/>
    </row>
    <row r="71" spans="2:18" s="5" customFormat="1" ht="15" customHeight="1">
      <c r="B71" s="32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4"/>
    </row>
    <row r="75" spans="2:18" s="5" customFormat="1" ht="7.5" customHeight="1">
      <c r="B75" s="35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7"/>
    </row>
    <row r="76" spans="2:18" s="5" customFormat="1" ht="37.5" customHeight="1">
      <c r="B76" s="16"/>
      <c r="C76" s="139" t="s">
        <v>56</v>
      </c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7"/>
    </row>
    <row r="77" spans="2:18" s="5" customFormat="1" ht="7.5" customHeight="1">
      <c r="B77" s="16"/>
      <c r="R77" s="17"/>
    </row>
    <row r="78" spans="2:18" s="5" customFormat="1" ht="30.75" customHeight="1">
      <c r="B78" s="16"/>
      <c r="C78" s="14" t="s">
        <v>7</v>
      </c>
      <c r="F78" s="140" t="str">
        <f>$F$6</f>
        <v>Rekonstrukce vnitrobloku u autobusového nádraží v Pardubicích</v>
      </c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R78" s="17"/>
    </row>
    <row r="79" spans="2:18" s="5" customFormat="1" ht="37.5" customHeight="1">
      <c r="B79" s="16"/>
      <c r="C79" s="38" t="s">
        <v>53</v>
      </c>
      <c r="F79" s="141" t="str">
        <f>$F$7</f>
        <v>SO 300 - Přípojka dešťové kanalizace</v>
      </c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R79" s="17"/>
    </row>
    <row r="80" spans="2:18" s="5" customFormat="1" ht="7.5" customHeight="1">
      <c r="B80" s="16"/>
      <c r="R80" s="17"/>
    </row>
    <row r="81" spans="2:47" s="5" customFormat="1" ht="18.75" customHeight="1">
      <c r="B81" s="16"/>
      <c r="C81" s="14" t="s">
        <v>12</v>
      </c>
      <c r="F81" s="12" t="str">
        <f>$F$9</f>
        <v>Pardubice</v>
      </c>
      <c r="K81" s="14" t="s">
        <v>14</v>
      </c>
      <c r="M81" s="142">
        <f>IF($O$9="","",$O$9)</f>
        <v>41692</v>
      </c>
      <c r="N81" s="118"/>
      <c r="O81" s="118"/>
      <c r="P81" s="118"/>
      <c r="R81" s="17"/>
    </row>
    <row r="82" spans="2:47" s="5" customFormat="1" ht="7.5" customHeight="1">
      <c r="B82" s="16"/>
      <c r="R82" s="17"/>
    </row>
    <row r="83" spans="2:47" s="5" customFormat="1" ht="15.75" customHeight="1">
      <c r="B83" s="16"/>
      <c r="C83" s="14" t="s">
        <v>17</v>
      </c>
      <c r="F83" s="12" t="str">
        <f>$E$12</f>
        <v>Statutární město Pardubice, MO Pardubice 1</v>
      </c>
      <c r="K83" s="14" t="s">
        <v>21</v>
      </c>
      <c r="M83" s="132" t="str">
        <f>$E$18</f>
        <v>PRODIN a.s.</v>
      </c>
      <c r="N83" s="118"/>
      <c r="O83" s="118"/>
      <c r="P83" s="118"/>
      <c r="Q83" s="118"/>
      <c r="R83" s="17"/>
    </row>
    <row r="84" spans="2:47" s="5" customFormat="1" ht="15" customHeight="1">
      <c r="B84" s="16"/>
      <c r="C84" s="14" t="s">
        <v>20</v>
      </c>
      <c r="F84" s="12" t="str">
        <f>IF($E$15="","",$E$15)</f>
        <v/>
      </c>
      <c r="K84" s="14" t="s">
        <v>23</v>
      </c>
      <c r="M84" s="132" t="str">
        <f>$E$21</f>
        <v>Ing. Regina Reisingerová</v>
      </c>
      <c r="N84" s="118"/>
      <c r="O84" s="118"/>
      <c r="P84" s="118"/>
      <c r="Q84" s="118"/>
      <c r="R84" s="17"/>
    </row>
    <row r="85" spans="2:47" s="5" customFormat="1" ht="11.25" customHeight="1">
      <c r="B85" s="16"/>
      <c r="R85" s="17"/>
    </row>
    <row r="86" spans="2:47" s="5" customFormat="1" ht="30" customHeight="1">
      <c r="B86" s="16"/>
      <c r="C86" s="148" t="s">
        <v>57</v>
      </c>
      <c r="D86" s="138"/>
      <c r="E86" s="138"/>
      <c r="F86" s="138"/>
      <c r="G86" s="138"/>
      <c r="H86" s="19"/>
      <c r="I86" s="19"/>
      <c r="J86" s="19"/>
      <c r="K86" s="19"/>
      <c r="L86" s="19"/>
      <c r="M86" s="19"/>
      <c r="N86" s="148" t="s">
        <v>58</v>
      </c>
      <c r="O86" s="118"/>
      <c r="P86" s="118"/>
      <c r="Q86" s="118"/>
      <c r="R86" s="17"/>
    </row>
    <row r="87" spans="2:47" s="5" customFormat="1" ht="11.25" customHeight="1">
      <c r="B87" s="16"/>
      <c r="R87" s="17"/>
    </row>
    <row r="88" spans="2:47" s="5" customFormat="1" ht="30" customHeight="1">
      <c r="B88" s="16"/>
      <c r="C88" s="45" t="s">
        <v>59</v>
      </c>
      <c r="N88" s="146">
        <f>ROUND($N$125,2)</f>
        <v>0</v>
      </c>
      <c r="O88" s="118"/>
      <c r="P88" s="118"/>
      <c r="Q88" s="118"/>
      <c r="R88" s="17"/>
      <c r="AU88" s="5" t="s">
        <v>60</v>
      </c>
    </row>
    <row r="89" spans="2:47" s="46" customFormat="1" ht="25.5" customHeight="1">
      <c r="B89" s="55"/>
      <c r="D89" s="56" t="s">
        <v>61</v>
      </c>
      <c r="N89" s="144">
        <f>ROUND($N$126,2)</f>
        <v>0</v>
      </c>
      <c r="O89" s="145"/>
      <c r="P89" s="145"/>
      <c r="Q89" s="145"/>
      <c r="R89" s="57"/>
    </row>
    <row r="90" spans="2:47" s="50" customFormat="1" ht="21" customHeight="1">
      <c r="B90" s="58"/>
      <c r="D90" s="47" t="s">
        <v>62</v>
      </c>
      <c r="N90" s="147">
        <f>ROUND($N$127,2)</f>
        <v>0</v>
      </c>
      <c r="O90" s="145"/>
      <c r="P90" s="145"/>
      <c r="Q90" s="145"/>
      <c r="R90" s="59"/>
    </row>
    <row r="91" spans="2:47" s="50" customFormat="1" ht="15.75" customHeight="1">
      <c r="B91" s="58"/>
      <c r="D91" s="47" t="s">
        <v>621</v>
      </c>
      <c r="N91" s="147">
        <f>ROUND($N$152,2)</f>
        <v>0</v>
      </c>
      <c r="O91" s="145"/>
      <c r="P91" s="145"/>
      <c r="Q91" s="145"/>
      <c r="R91" s="59"/>
    </row>
    <row r="92" spans="2:47" s="50" customFormat="1" ht="21" customHeight="1">
      <c r="B92" s="58"/>
      <c r="D92" s="47" t="s">
        <v>622</v>
      </c>
      <c r="N92" s="147">
        <f>ROUND($N$155,2)</f>
        <v>0</v>
      </c>
      <c r="O92" s="145"/>
      <c r="P92" s="145"/>
      <c r="Q92" s="145"/>
      <c r="R92" s="59"/>
    </row>
    <row r="93" spans="2:47" s="50" customFormat="1" ht="15.75" customHeight="1">
      <c r="B93" s="58"/>
      <c r="D93" s="47" t="s">
        <v>623</v>
      </c>
      <c r="N93" s="147">
        <f>ROUND($N$157,2)</f>
        <v>0</v>
      </c>
      <c r="O93" s="145"/>
      <c r="P93" s="145"/>
      <c r="Q93" s="145"/>
      <c r="R93" s="59"/>
    </row>
    <row r="94" spans="2:47" s="50" customFormat="1" ht="21" customHeight="1">
      <c r="B94" s="58"/>
      <c r="D94" s="47" t="s">
        <v>67</v>
      </c>
      <c r="N94" s="147">
        <f>ROUND($N$159,2)</f>
        <v>0</v>
      </c>
      <c r="O94" s="145"/>
      <c r="P94" s="145"/>
      <c r="Q94" s="145"/>
      <c r="R94" s="59"/>
    </row>
    <row r="95" spans="2:47" s="46" customFormat="1" ht="25.5" customHeight="1">
      <c r="B95" s="55"/>
      <c r="D95" s="56" t="s">
        <v>75</v>
      </c>
      <c r="N95" s="144">
        <f>ROUND($N$166,2)</f>
        <v>0</v>
      </c>
      <c r="O95" s="145"/>
      <c r="P95" s="145"/>
      <c r="Q95" s="145"/>
      <c r="R95" s="57"/>
    </row>
    <row r="96" spans="2:47" s="50" customFormat="1" ht="21" customHeight="1">
      <c r="B96" s="58"/>
      <c r="D96" s="47" t="s">
        <v>77</v>
      </c>
      <c r="N96" s="147">
        <f>ROUND($N$167,2)</f>
        <v>0</v>
      </c>
      <c r="O96" s="145"/>
      <c r="P96" s="145"/>
      <c r="Q96" s="145"/>
      <c r="R96" s="59"/>
    </row>
    <row r="97" spans="2:62" s="46" customFormat="1" ht="25.5" customHeight="1">
      <c r="B97" s="55"/>
      <c r="D97" s="56" t="s">
        <v>78</v>
      </c>
      <c r="N97" s="144">
        <f>ROUND($N$170,2)</f>
        <v>0</v>
      </c>
      <c r="O97" s="145"/>
      <c r="P97" s="145"/>
      <c r="Q97" s="145"/>
      <c r="R97" s="57"/>
    </row>
    <row r="98" spans="2:62" s="46" customFormat="1" ht="22.5" customHeight="1">
      <c r="B98" s="55"/>
      <c r="D98" s="56" t="s">
        <v>79</v>
      </c>
      <c r="N98" s="116">
        <f>$N$172</f>
        <v>0</v>
      </c>
      <c r="O98" s="145"/>
      <c r="P98" s="145"/>
      <c r="Q98" s="145"/>
      <c r="R98" s="57"/>
    </row>
    <row r="99" spans="2:62" s="5" customFormat="1" ht="22.5" customHeight="1">
      <c r="B99" s="16"/>
      <c r="R99" s="17"/>
    </row>
    <row r="100" spans="2:62" s="5" customFormat="1" ht="30" customHeight="1">
      <c r="B100" s="16"/>
      <c r="C100" s="45" t="s">
        <v>80</v>
      </c>
      <c r="N100" s="146">
        <f>ROUND($N$101+$N$102+$N$103+$N$104+$N$105+$N$106,2)</f>
        <v>0</v>
      </c>
      <c r="O100" s="118"/>
      <c r="P100" s="118"/>
      <c r="Q100" s="118"/>
      <c r="R100" s="17"/>
      <c r="T100" s="60"/>
      <c r="U100" s="61" t="s">
        <v>26</v>
      </c>
    </row>
    <row r="101" spans="2:62" s="5" customFormat="1" ht="18.75" customHeight="1">
      <c r="B101" s="16"/>
      <c r="D101" s="143" t="s">
        <v>81</v>
      </c>
      <c r="E101" s="118"/>
      <c r="F101" s="118"/>
      <c r="G101" s="118"/>
      <c r="H101" s="118"/>
      <c r="N101" s="136">
        <f>ROUND($N$88*$T$101,2)</f>
        <v>0</v>
      </c>
      <c r="O101" s="118"/>
      <c r="P101" s="118"/>
      <c r="Q101" s="118"/>
      <c r="R101" s="17"/>
      <c r="T101" s="62"/>
      <c r="U101" s="63" t="s">
        <v>27</v>
      </c>
      <c r="AY101" s="5" t="s">
        <v>82</v>
      </c>
      <c r="BE101" s="48">
        <f>IF($U$101="základní",$N$101,0)</f>
        <v>0</v>
      </c>
      <c r="BF101" s="48">
        <f>IF($U$101="snížená",$N$101,0)</f>
        <v>0</v>
      </c>
      <c r="BG101" s="48">
        <f>IF($U$101="zákl. přenesená",$N$101,0)</f>
        <v>0</v>
      </c>
      <c r="BH101" s="48">
        <f>IF($U$101="sníž. přenesená",$N$101,0)</f>
        <v>0</v>
      </c>
      <c r="BI101" s="48">
        <f>IF($U$101="nulová",$N$101,0)</f>
        <v>0</v>
      </c>
      <c r="BJ101" s="5" t="s">
        <v>11</v>
      </c>
    </row>
    <row r="102" spans="2:62" s="5" customFormat="1" ht="18.75" customHeight="1">
      <c r="B102" s="16"/>
      <c r="D102" s="143" t="s">
        <v>83</v>
      </c>
      <c r="E102" s="118"/>
      <c r="F102" s="118"/>
      <c r="G102" s="118"/>
      <c r="H102" s="118"/>
      <c r="N102" s="136">
        <f>ROUND($N$88*$T$102,2)</f>
        <v>0</v>
      </c>
      <c r="O102" s="118"/>
      <c r="P102" s="118"/>
      <c r="Q102" s="118"/>
      <c r="R102" s="17"/>
      <c r="T102" s="62"/>
      <c r="U102" s="63" t="s">
        <v>27</v>
      </c>
      <c r="AY102" s="5" t="s">
        <v>82</v>
      </c>
      <c r="BE102" s="48">
        <f>IF($U$102="základní",$N$102,0)</f>
        <v>0</v>
      </c>
      <c r="BF102" s="48">
        <f>IF($U$102="snížená",$N$102,0)</f>
        <v>0</v>
      </c>
      <c r="BG102" s="48">
        <f>IF($U$102="zákl. přenesená",$N$102,0)</f>
        <v>0</v>
      </c>
      <c r="BH102" s="48">
        <f>IF($U$102="sníž. přenesená",$N$102,0)</f>
        <v>0</v>
      </c>
      <c r="BI102" s="48">
        <f>IF($U$102="nulová",$N$102,0)</f>
        <v>0</v>
      </c>
      <c r="BJ102" s="5" t="s">
        <v>11</v>
      </c>
    </row>
    <row r="103" spans="2:62" s="5" customFormat="1" ht="18.75" customHeight="1">
      <c r="B103" s="16"/>
      <c r="D103" s="143" t="s">
        <v>84</v>
      </c>
      <c r="E103" s="118"/>
      <c r="F103" s="118"/>
      <c r="G103" s="118"/>
      <c r="H103" s="118"/>
      <c r="N103" s="136">
        <f>ROUND($N$88*$T$103,2)</f>
        <v>0</v>
      </c>
      <c r="O103" s="118"/>
      <c r="P103" s="118"/>
      <c r="Q103" s="118"/>
      <c r="R103" s="17"/>
      <c r="T103" s="62"/>
      <c r="U103" s="63" t="s">
        <v>27</v>
      </c>
      <c r="AY103" s="5" t="s">
        <v>82</v>
      </c>
      <c r="BE103" s="48">
        <f>IF($U$103="základní",$N$103,0)</f>
        <v>0</v>
      </c>
      <c r="BF103" s="48">
        <f>IF($U$103="snížená",$N$103,0)</f>
        <v>0</v>
      </c>
      <c r="BG103" s="48">
        <f>IF($U$103="zákl. přenesená",$N$103,0)</f>
        <v>0</v>
      </c>
      <c r="BH103" s="48">
        <f>IF($U$103="sníž. přenesená",$N$103,0)</f>
        <v>0</v>
      </c>
      <c r="BI103" s="48">
        <f>IF($U$103="nulová",$N$103,0)</f>
        <v>0</v>
      </c>
      <c r="BJ103" s="5" t="s">
        <v>11</v>
      </c>
    </row>
    <row r="104" spans="2:62" s="5" customFormat="1" ht="18.75" customHeight="1">
      <c r="B104" s="16"/>
      <c r="D104" s="143" t="s">
        <v>85</v>
      </c>
      <c r="E104" s="118"/>
      <c r="F104" s="118"/>
      <c r="G104" s="118"/>
      <c r="H104" s="118"/>
      <c r="N104" s="136">
        <f>ROUND($N$88*$T$104,2)</f>
        <v>0</v>
      </c>
      <c r="O104" s="118"/>
      <c r="P104" s="118"/>
      <c r="Q104" s="118"/>
      <c r="R104" s="17"/>
      <c r="T104" s="62"/>
      <c r="U104" s="63" t="s">
        <v>27</v>
      </c>
      <c r="AY104" s="5" t="s">
        <v>82</v>
      </c>
      <c r="BE104" s="48">
        <f>IF($U$104="základní",$N$104,0)</f>
        <v>0</v>
      </c>
      <c r="BF104" s="48">
        <f>IF($U$104="snížená",$N$104,0)</f>
        <v>0</v>
      </c>
      <c r="BG104" s="48">
        <f>IF($U$104="zákl. přenesená",$N$104,0)</f>
        <v>0</v>
      </c>
      <c r="BH104" s="48">
        <f>IF($U$104="sníž. přenesená",$N$104,0)</f>
        <v>0</v>
      </c>
      <c r="BI104" s="48">
        <f>IF($U$104="nulová",$N$104,0)</f>
        <v>0</v>
      </c>
      <c r="BJ104" s="5" t="s">
        <v>11</v>
      </c>
    </row>
    <row r="105" spans="2:62" s="5" customFormat="1" ht="18.75" customHeight="1">
      <c r="B105" s="16"/>
      <c r="D105" s="143" t="s">
        <v>86</v>
      </c>
      <c r="E105" s="118"/>
      <c r="F105" s="118"/>
      <c r="G105" s="118"/>
      <c r="H105" s="118"/>
      <c r="N105" s="136">
        <f>ROUND($N$88*$T$105,2)</f>
        <v>0</v>
      </c>
      <c r="O105" s="118"/>
      <c r="P105" s="118"/>
      <c r="Q105" s="118"/>
      <c r="R105" s="17"/>
      <c r="T105" s="62"/>
      <c r="U105" s="63" t="s">
        <v>27</v>
      </c>
      <c r="AY105" s="5" t="s">
        <v>82</v>
      </c>
      <c r="BE105" s="48">
        <f>IF($U$105="základní",$N$105,0)</f>
        <v>0</v>
      </c>
      <c r="BF105" s="48">
        <f>IF($U$105="snížená",$N$105,0)</f>
        <v>0</v>
      </c>
      <c r="BG105" s="48">
        <f>IF($U$105="zákl. přenesená",$N$105,0)</f>
        <v>0</v>
      </c>
      <c r="BH105" s="48">
        <f>IF($U$105="sníž. přenesená",$N$105,0)</f>
        <v>0</v>
      </c>
      <c r="BI105" s="48">
        <f>IF($U$105="nulová",$N$105,0)</f>
        <v>0</v>
      </c>
      <c r="BJ105" s="5" t="s">
        <v>11</v>
      </c>
    </row>
    <row r="106" spans="2:62" s="5" customFormat="1" ht="18.75" customHeight="1">
      <c r="B106" s="16"/>
      <c r="D106" s="47" t="s">
        <v>87</v>
      </c>
      <c r="N106" s="136">
        <f>ROUND($N$88*$T$106,2)</f>
        <v>0</v>
      </c>
      <c r="O106" s="118"/>
      <c r="P106" s="118"/>
      <c r="Q106" s="118"/>
      <c r="R106" s="17"/>
      <c r="T106" s="64"/>
      <c r="U106" s="65" t="s">
        <v>27</v>
      </c>
      <c r="AY106" s="5" t="s">
        <v>88</v>
      </c>
      <c r="BE106" s="48">
        <f>IF($U$106="základní",$N$106,0)</f>
        <v>0</v>
      </c>
      <c r="BF106" s="48">
        <f>IF($U$106="snížená",$N$106,0)</f>
        <v>0</v>
      </c>
      <c r="BG106" s="48">
        <f>IF($U$106="zákl. přenesená",$N$106,0)</f>
        <v>0</v>
      </c>
      <c r="BH106" s="48">
        <f>IF($U$106="sníž. přenesená",$N$106,0)</f>
        <v>0</v>
      </c>
      <c r="BI106" s="48">
        <f>IF($U$106="nulová",$N$106,0)</f>
        <v>0</v>
      </c>
      <c r="BJ106" s="5" t="s">
        <v>11</v>
      </c>
    </row>
    <row r="107" spans="2:62" s="5" customFormat="1" ht="14.25" customHeight="1">
      <c r="B107" s="16"/>
      <c r="R107" s="17"/>
    </row>
    <row r="108" spans="2:62" s="5" customFormat="1" ht="30" customHeight="1">
      <c r="B108" s="16"/>
      <c r="C108" s="49" t="s">
        <v>49</v>
      </c>
      <c r="D108" s="19"/>
      <c r="E108" s="19"/>
      <c r="F108" s="19"/>
      <c r="G108" s="19"/>
      <c r="H108" s="19"/>
      <c r="I108" s="19"/>
      <c r="J108" s="19"/>
      <c r="K108" s="19"/>
      <c r="L108" s="137">
        <f>ROUND(SUM($N$88+$N$100),2)</f>
        <v>0</v>
      </c>
      <c r="M108" s="138"/>
      <c r="N108" s="138"/>
      <c r="O108" s="138"/>
      <c r="P108" s="138"/>
      <c r="Q108" s="138"/>
      <c r="R108" s="17"/>
    </row>
    <row r="109" spans="2:62" s="5" customFormat="1" ht="7.5" customHeight="1">
      <c r="B109" s="32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4"/>
    </row>
    <row r="113" spans="2:64" s="5" customFormat="1" ht="7.5" customHeight="1">
      <c r="B113" s="35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7"/>
    </row>
    <row r="114" spans="2:64" s="5" customFormat="1" ht="37.5" customHeight="1">
      <c r="B114" s="16"/>
      <c r="C114" s="139" t="s">
        <v>89</v>
      </c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7"/>
    </row>
    <row r="115" spans="2:64" s="5" customFormat="1" ht="7.5" customHeight="1">
      <c r="B115" s="16"/>
      <c r="R115" s="17"/>
    </row>
    <row r="116" spans="2:64" s="5" customFormat="1" ht="30.75" customHeight="1">
      <c r="B116" s="16"/>
      <c r="C116" s="14" t="s">
        <v>7</v>
      </c>
      <c r="F116" s="140" t="str">
        <f>$F$6</f>
        <v>Rekonstrukce vnitrobloku u autobusového nádraží v Pardubicích</v>
      </c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R116" s="17"/>
    </row>
    <row r="117" spans="2:64" s="5" customFormat="1" ht="37.5" customHeight="1">
      <c r="B117" s="16"/>
      <c r="C117" s="38" t="s">
        <v>53</v>
      </c>
      <c r="F117" s="141" t="str">
        <f>$F$7</f>
        <v>SO 300 - Přípojka dešťové kanalizace</v>
      </c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R117" s="17"/>
    </row>
    <row r="118" spans="2:64" s="5" customFormat="1" ht="7.5" customHeight="1">
      <c r="B118" s="16"/>
      <c r="R118" s="17"/>
    </row>
    <row r="119" spans="2:64" s="5" customFormat="1" ht="18.75" customHeight="1">
      <c r="B119" s="16"/>
      <c r="C119" s="14" t="s">
        <v>12</v>
      </c>
      <c r="F119" s="12" t="str">
        <f>$F$9</f>
        <v>Pardubice</v>
      </c>
      <c r="K119" s="14" t="s">
        <v>14</v>
      </c>
      <c r="M119" s="142">
        <f>IF($O$9="","",$O$9)</f>
        <v>41692</v>
      </c>
      <c r="N119" s="118"/>
      <c r="O119" s="118"/>
      <c r="P119" s="118"/>
      <c r="R119" s="17"/>
    </row>
    <row r="120" spans="2:64" s="5" customFormat="1" ht="7.5" customHeight="1">
      <c r="B120" s="16"/>
      <c r="R120" s="17"/>
    </row>
    <row r="121" spans="2:64" s="5" customFormat="1" ht="15.75" customHeight="1">
      <c r="B121" s="16"/>
      <c r="C121" s="14" t="s">
        <v>17</v>
      </c>
      <c r="F121" s="12" t="str">
        <f>$E$12</f>
        <v>Statutární město Pardubice, MO Pardubice 1</v>
      </c>
      <c r="K121" s="14" t="s">
        <v>21</v>
      </c>
      <c r="M121" s="132" t="str">
        <f>$E$18</f>
        <v>PRODIN a.s.</v>
      </c>
      <c r="N121" s="118"/>
      <c r="O121" s="118"/>
      <c r="P121" s="118"/>
      <c r="Q121" s="118"/>
      <c r="R121" s="17"/>
    </row>
    <row r="122" spans="2:64" s="5" customFormat="1" ht="15" customHeight="1">
      <c r="B122" s="16"/>
      <c r="C122" s="14" t="s">
        <v>20</v>
      </c>
      <c r="F122" s="12" t="str">
        <f>IF($E$15="","",$E$15)</f>
        <v/>
      </c>
      <c r="K122" s="14" t="s">
        <v>23</v>
      </c>
      <c r="M122" s="132" t="str">
        <f>$E$21</f>
        <v>Ing. Regina Reisingerová</v>
      </c>
      <c r="N122" s="118"/>
      <c r="O122" s="118"/>
      <c r="P122" s="118"/>
      <c r="Q122" s="118"/>
      <c r="R122" s="17"/>
    </row>
    <row r="123" spans="2:64" s="5" customFormat="1" ht="11.25" customHeight="1">
      <c r="B123" s="16"/>
      <c r="R123" s="17"/>
    </row>
    <row r="124" spans="2:64" s="66" customFormat="1" ht="30" customHeight="1">
      <c r="B124" s="67"/>
      <c r="C124" s="68" t="s">
        <v>90</v>
      </c>
      <c r="D124" s="69" t="s">
        <v>91</v>
      </c>
      <c r="E124" s="69" t="s">
        <v>42</v>
      </c>
      <c r="F124" s="133" t="s">
        <v>92</v>
      </c>
      <c r="G124" s="134"/>
      <c r="H124" s="134"/>
      <c r="I124" s="134"/>
      <c r="J124" s="69" t="s">
        <v>93</v>
      </c>
      <c r="K124" s="69" t="s">
        <v>94</v>
      </c>
      <c r="L124" s="133" t="s">
        <v>95</v>
      </c>
      <c r="M124" s="134"/>
      <c r="N124" s="133" t="s">
        <v>96</v>
      </c>
      <c r="O124" s="134"/>
      <c r="P124" s="134"/>
      <c r="Q124" s="135"/>
      <c r="R124" s="70"/>
      <c r="T124" s="41" t="s">
        <v>97</v>
      </c>
      <c r="U124" s="42" t="s">
        <v>26</v>
      </c>
      <c r="V124" s="42" t="s">
        <v>98</v>
      </c>
      <c r="W124" s="42" t="s">
        <v>99</v>
      </c>
      <c r="X124" s="42" t="s">
        <v>100</v>
      </c>
      <c r="Y124" s="42" t="s">
        <v>101</v>
      </c>
      <c r="Z124" s="42" t="s">
        <v>102</v>
      </c>
      <c r="AA124" s="43" t="s">
        <v>103</v>
      </c>
    </row>
    <row r="125" spans="2:64" s="5" customFormat="1" ht="30" customHeight="1">
      <c r="B125" s="16"/>
      <c r="C125" s="45" t="s">
        <v>55</v>
      </c>
      <c r="N125" s="117">
        <f>$BK$125</f>
        <v>0</v>
      </c>
      <c r="O125" s="118"/>
      <c r="P125" s="118"/>
      <c r="Q125" s="118"/>
      <c r="R125" s="17"/>
      <c r="T125" s="44"/>
      <c r="U125" s="24"/>
      <c r="V125" s="24"/>
      <c r="W125" s="71">
        <f>$W$126+$W$166+$W$170+$W$172</f>
        <v>414.136077</v>
      </c>
      <c r="X125" s="24"/>
      <c r="Y125" s="71">
        <f>$Y$126+$Y$166+$Y$170+$Y$172</f>
        <v>107.08359600000001</v>
      </c>
      <c r="Z125" s="24"/>
      <c r="AA125" s="72">
        <f>$AA$126+$AA$166+$AA$170+$AA$172</f>
        <v>0</v>
      </c>
      <c r="AT125" s="5" t="s">
        <v>43</v>
      </c>
      <c r="AU125" s="5" t="s">
        <v>60</v>
      </c>
      <c r="BK125" s="73">
        <f>$BK$126+$BK$166+$BK$170+$BK$172</f>
        <v>0</v>
      </c>
    </row>
    <row r="126" spans="2:64" s="74" customFormat="1" ht="37.5" customHeight="1">
      <c r="B126" s="75"/>
      <c r="D126" s="76" t="s">
        <v>61</v>
      </c>
      <c r="N126" s="116">
        <f>$BK$126</f>
        <v>0</v>
      </c>
      <c r="O126" s="112"/>
      <c r="P126" s="112"/>
      <c r="Q126" s="112"/>
      <c r="R126" s="78"/>
      <c r="T126" s="79"/>
      <c r="W126" s="80">
        <f>$W$127+$W$155+$W$159</f>
        <v>413.549577</v>
      </c>
      <c r="Y126" s="80">
        <f>$Y$127+$Y$155+$Y$159</f>
        <v>107.08359600000001</v>
      </c>
      <c r="AA126" s="81">
        <f>$AA$127+$AA$155+$AA$159</f>
        <v>0</v>
      </c>
      <c r="AR126" s="77" t="s">
        <v>11</v>
      </c>
      <c r="AT126" s="77" t="s">
        <v>43</v>
      </c>
      <c r="AU126" s="77" t="s">
        <v>44</v>
      </c>
      <c r="AY126" s="77" t="s">
        <v>104</v>
      </c>
      <c r="BK126" s="82">
        <f>$BK$127+$BK$155+$BK$159</f>
        <v>0</v>
      </c>
    </row>
    <row r="127" spans="2:64" s="74" customFormat="1" ht="21" customHeight="1">
      <c r="B127" s="75"/>
      <c r="D127" s="83" t="s">
        <v>62</v>
      </c>
      <c r="N127" s="111">
        <f>$BK$127</f>
        <v>0</v>
      </c>
      <c r="O127" s="112"/>
      <c r="P127" s="112"/>
      <c r="Q127" s="112"/>
      <c r="R127" s="78"/>
      <c r="T127" s="79"/>
      <c r="W127" s="80">
        <f>$W$128+SUM($W$129:$W$152)</f>
        <v>271.17437699999999</v>
      </c>
      <c r="Y127" s="80">
        <f>$Y$128+SUM($Y$129:$Y$152)</f>
        <v>70.683080000000004</v>
      </c>
      <c r="AA127" s="81">
        <f>$AA$128+SUM($AA$129:$AA$152)</f>
        <v>0</v>
      </c>
      <c r="AR127" s="77" t="s">
        <v>11</v>
      </c>
      <c r="AT127" s="77" t="s">
        <v>43</v>
      </c>
      <c r="AU127" s="77" t="s">
        <v>11</v>
      </c>
      <c r="AY127" s="77" t="s">
        <v>104</v>
      </c>
      <c r="BK127" s="82">
        <f>$BK$128+SUM($BK$129:$BK$152)</f>
        <v>0</v>
      </c>
    </row>
    <row r="128" spans="2:64" s="5" customFormat="1" ht="27" customHeight="1">
      <c r="B128" s="16"/>
      <c r="C128" s="84" t="s">
        <v>11</v>
      </c>
      <c r="D128" s="84" t="s">
        <v>105</v>
      </c>
      <c r="E128" s="85" t="s">
        <v>624</v>
      </c>
      <c r="F128" s="122" t="s">
        <v>625</v>
      </c>
      <c r="G128" s="120"/>
      <c r="H128" s="120"/>
      <c r="I128" s="120"/>
      <c r="J128" s="86" t="s">
        <v>163</v>
      </c>
      <c r="K128" s="87">
        <v>38.49</v>
      </c>
      <c r="L128" s="119">
        <v>0</v>
      </c>
      <c r="M128" s="120"/>
      <c r="N128" s="121">
        <f>ROUND($L$128*$K$128,2)</f>
        <v>0</v>
      </c>
      <c r="O128" s="120"/>
      <c r="P128" s="120"/>
      <c r="Q128" s="120"/>
      <c r="R128" s="17"/>
      <c r="T128" s="88"/>
      <c r="U128" s="89" t="s">
        <v>27</v>
      </c>
      <c r="V128" s="90">
        <v>4.8769999999999998</v>
      </c>
      <c r="W128" s="90">
        <f>$V$128*$K$128</f>
        <v>187.71573000000001</v>
      </c>
      <c r="X128" s="90">
        <v>0</v>
      </c>
      <c r="Y128" s="90">
        <f>$X$128*$K$128</f>
        <v>0</v>
      </c>
      <c r="Z128" s="90">
        <v>0</v>
      </c>
      <c r="AA128" s="91">
        <f>$Z$128*$K$128</f>
        <v>0</v>
      </c>
      <c r="AR128" s="5" t="s">
        <v>109</v>
      </c>
      <c r="AT128" s="5" t="s">
        <v>105</v>
      </c>
      <c r="AU128" s="5" t="s">
        <v>51</v>
      </c>
      <c r="AY128" s="5" t="s">
        <v>104</v>
      </c>
      <c r="BE128" s="48">
        <f>IF($U$128="základní",$N$128,0)</f>
        <v>0</v>
      </c>
      <c r="BF128" s="48">
        <f>IF($U$128="snížená",$N$128,0)</f>
        <v>0</v>
      </c>
      <c r="BG128" s="48">
        <f>IF($U$128="zákl. přenesená",$N$128,0)</f>
        <v>0</v>
      </c>
      <c r="BH128" s="48">
        <f>IF($U$128="sníž. přenesená",$N$128,0)</f>
        <v>0</v>
      </c>
      <c r="BI128" s="48">
        <f>IF($U$128="nulová",$N$128,0)</f>
        <v>0</v>
      </c>
      <c r="BJ128" s="5" t="s">
        <v>11</v>
      </c>
      <c r="BK128" s="48">
        <f>ROUND($L$128*$K$128,2)</f>
        <v>0</v>
      </c>
      <c r="BL128" s="5" t="s">
        <v>109</v>
      </c>
    </row>
    <row r="129" spans="2:64" s="5" customFormat="1" ht="15.75" customHeight="1">
      <c r="B129" s="92"/>
      <c r="E129" s="93"/>
      <c r="F129" s="125" t="s">
        <v>626</v>
      </c>
      <c r="G129" s="126"/>
      <c r="H129" s="126"/>
      <c r="I129" s="126"/>
      <c r="K129" s="94">
        <v>38.49</v>
      </c>
      <c r="R129" s="95"/>
      <c r="T129" s="96"/>
      <c r="AA129" s="97"/>
      <c r="AT129" s="93" t="s">
        <v>111</v>
      </c>
      <c r="AU129" s="93" t="s">
        <v>51</v>
      </c>
      <c r="AV129" s="93" t="s">
        <v>51</v>
      </c>
      <c r="AW129" s="93" t="s">
        <v>60</v>
      </c>
      <c r="AX129" s="93" t="s">
        <v>11</v>
      </c>
      <c r="AY129" s="93" t="s">
        <v>104</v>
      </c>
    </row>
    <row r="130" spans="2:64" s="5" customFormat="1" ht="27" customHeight="1">
      <c r="B130" s="16"/>
      <c r="C130" s="84" t="s">
        <v>51</v>
      </c>
      <c r="D130" s="84" t="s">
        <v>105</v>
      </c>
      <c r="E130" s="85" t="s">
        <v>627</v>
      </c>
      <c r="F130" s="122" t="s">
        <v>628</v>
      </c>
      <c r="G130" s="120"/>
      <c r="H130" s="120"/>
      <c r="I130" s="120"/>
      <c r="J130" s="86" t="s">
        <v>163</v>
      </c>
      <c r="K130" s="87">
        <v>19.245000000000001</v>
      </c>
      <c r="L130" s="119">
        <v>0</v>
      </c>
      <c r="M130" s="120"/>
      <c r="N130" s="121">
        <f>ROUND($L$130*$K$130,2)</f>
        <v>0</v>
      </c>
      <c r="O130" s="120"/>
      <c r="P130" s="120"/>
      <c r="Q130" s="120"/>
      <c r="R130" s="17"/>
      <c r="T130" s="88"/>
      <c r="U130" s="89" t="s">
        <v>27</v>
      </c>
      <c r="V130" s="90">
        <v>0.54400000000000004</v>
      </c>
      <c r="W130" s="90">
        <f>$V$130*$K$130</f>
        <v>10.469280000000001</v>
      </c>
      <c r="X130" s="90">
        <v>0</v>
      </c>
      <c r="Y130" s="90">
        <f>$X$130*$K$130</f>
        <v>0</v>
      </c>
      <c r="Z130" s="90">
        <v>0</v>
      </c>
      <c r="AA130" s="91">
        <f>$Z$130*$K$130</f>
        <v>0</v>
      </c>
      <c r="AR130" s="5" t="s">
        <v>109</v>
      </c>
      <c r="AT130" s="5" t="s">
        <v>105</v>
      </c>
      <c r="AU130" s="5" t="s">
        <v>51</v>
      </c>
      <c r="AY130" s="5" t="s">
        <v>104</v>
      </c>
      <c r="BE130" s="48">
        <f>IF($U$130="základní",$N$130,0)</f>
        <v>0</v>
      </c>
      <c r="BF130" s="48">
        <f>IF($U$130="snížená",$N$130,0)</f>
        <v>0</v>
      </c>
      <c r="BG130" s="48">
        <f>IF($U$130="zákl. přenesená",$N$130,0)</f>
        <v>0</v>
      </c>
      <c r="BH130" s="48">
        <f>IF($U$130="sníž. přenesená",$N$130,0)</f>
        <v>0</v>
      </c>
      <c r="BI130" s="48">
        <f>IF($U$130="nulová",$N$130,0)</f>
        <v>0</v>
      </c>
      <c r="BJ130" s="5" t="s">
        <v>11</v>
      </c>
      <c r="BK130" s="48">
        <f>ROUND($L$130*$K$130,2)</f>
        <v>0</v>
      </c>
      <c r="BL130" s="5" t="s">
        <v>109</v>
      </c>
    </row>
    <row r="131" spans="2:64" s="5" customFormat="1" ht="15.75" customHeight="1">
      <c r="B131" s="92"/>
      <c r="E131" s="93"/>
      <c r="F131" s="125" t="s">
        <v>629</v>
      </c>
      <c r="G131" s="126"/>
      <c r="H131" s="126"/>
      <c r="I131" s="126"/>
      <c r="K131" s="94">
        <v>19.245000000000001</v>
      </c>
      <c r="R131" s="95"/>
      <c r="T131" s="96"/>
      <c r="AA131" s="97"/>
      <c r="AT131" s="93" t="s">
        <v>111</v>
      </c>
      <c r="AU131" s="93" t="s">
        <v>51</v>
      </c>
      <c r="AV131" s="93" t="s">
        <v>51</v>
      </c>
      <c r="AW131" s="93" t="s">
        <v>60</v>
      </c>
      <c r="AX131" s="93" t="s">
        <v>11</v>
      </c>
      <c r="AY131" s="93" t="s">
        <v>104</v>
      </c>
    </row>
    <row r="132" spans="2:64" s="5" customFormat="1" ht="27" customHeight="1">
      <c r="B132" s="16"/>
      <c r="C132" s="84" t="s">
        <v>115</v>
      </c>
      <c r="D132" s="84" t="s">
        <v>105</v>
      </c>
      <c r="E132" s="85" t="s">
        <v>174</v>
      </c>
      <c r="F132" s="122" t="s">
        <v>630</v>
      </c>
      <c r="G132" s="120"/>
      <c r="H132" s="120"/>
      <c r="I132" s="120"/>
      <c r="J132" s="86" t="s">
        <v>163</v>
      </c>
      <c r="K132" s="87">
        <v>38.49</v>
      </c>
      <c r="L132" s="119">
        <v>0</v>
      </c>
      <c r="M132" s="120"/>
      <c r="N132" s="121">
        <f>ROUND($L$132*$K$132,2)</f>
        <v>0</v>
      </c>
      <c r="O132" s="120"/>
      <c r="P132" s="120"/>
      <c r="Q132" s="120"/>
      <c r="R132" s="17"/>
      <c r="T132" s="88"/>
      <c r="U132" s="89" t="s">
        <v>27</v>
      </c>
      <c r="V132" s="90">
        <v>7.0999999999999994E-2</v>
      </c>
      <c r="W132" s="90">
        <f>$V$132*$K$132</f>
        <v>2.7327900000000001</v>
      </c>
      <c r="X132" s="90">
        <v>0</v>
      </c>
      <c r="Y132" s="90">
        <f>$X$132*$K$132</f>
        <v>0</v>
      </c>
      <c r="Z132" s="90">
        <v>0</v>
      </c>
      <c r="AA132" s="91">
        <f>$Z$132*$K$132</f>
        <v>0</v>
      </c>
      <c r="AR132" s="5" t="s">
        <v>109</v>
      </c>
      <c r="AT132" s="5" t="s">
        <v>105</v>
      </c>
      <c r="AU132" s="5" t="s">
        <v>51</v>
      </c>
      <c r="AY132" s="5" t="s">
        <v>104</v>
      </c>
      <c r="BE132" s="48">
        <f>IF($U$132="základní",$N$132,0)</f>
        <v>0</v>
      </c>
      <c r="BF132" s="48">
        <f>IF($U$132="snížená",$N$132,0)</f>
        <v>0</v>
      </c>
      <c r="BG132" s="48">
        <f>IF($U$132="zákl. přenesená",$N$132,0)</f>
        <v>0</v>
      </c>
      <c r="BH132" s="48">
        <f>IF($U$132="sníž. přenesená",$N$132,0)</f>
        <v>0</v>
      </c>
      <c r="BI132" s="48">
        <f>IF($U$132="nulová",$N$132,0)</f>
        <v>0</v>
      </c>
      <c r="BJ132" s="5" t="s">
        <v>11</v>
      </c>
      <c r="BK132" s="48">
        <f>ROUND($L$132*$K$132,2)</f>
        <v>0</v>
      </c>
      <c r="BL132" s="5" t="s">
        <v>109</v>
      </c>
    </row>
    <row r="133" spans="2:64" s="5" customFormat="1" ht="15.75" customHeight="1">
      <c r="B133" s="16"/>
      <c r="C133" s="84" t="s">
        <v>109</v>
      </c>
      <c r="D133" s="84" t="s">
        <v>105</v>
      </c>
      <c r="E133" s="85" t="s">
        <v>180</v>
      </c>
      <c r="F133" s="122" t="s">
        <v>181</v>
      </c>
      <c r="G133" s="120"/>
      <c r="H133" s="120"/>
      <c r="I133" s="120"/>
      <c r="J133" s="86" t="s">
        <v>163</v>
      </c>
      <c r="K133" s="87">
        <v>38.49</v>
      </c>
      <c r="L133" s="119">
        <v>0</v>
      </c>
      <c r="M133" s="120"/>
      <c r="N133" s="121">
        <f>ROUND($L$133*$K$133,2)</f>
        <v>0</v>
      </c>
      <c r="O133" s="120"/>
      <c r="P133" s="120"/>
      <c r="Q133" s="120"/>
      <c r="R133" s="17"/>
      <c r="T133" s="88"/>
      <c r="U133" s="89" t="s">
        <v>27</v>
      </c>
      <c r="V133" s="90">
        <v>8.9999999999999993E-3</v>
      </c>
      <c r="W133" s="90">
        <f>$V$133*$K$133</f>
        <v>0.34641</v>
      </c>
      <c r="X133" s="90">
        <v>0</v>
      </c>
      <c r="Y133" s="90">
        <f>$X$133*$K$133</f>
        <v>0</v>
      </c>
      <c r="Z133" s="90">
        <v>0</v>
      </c>
      <c r="AA133" s="91">
        <f>$Z$133*$K$133</f>
        <v>0</v>
      </c>
      <c r="AR133" s="5" t="s">
        <v>109</v>
      </c>
      <c r="AT133" s="5" t="s">
        <v>105</v>
      </c>
      <c r="AU133" s="5" t="s">
        <v>51</v>
      </c>
      <c r="AY133" s="5" t="s">
        <v>104</v>
      </c>
      <c r="BE133" s="48">
        <f>IF($U$133="základní",$N$133,0)</f>
        <v>0</v>
      </c>
      <c r="BF133" s="48">
        <f>IF($U$133="snížená",$N$133,0)</f>
        <v>0</v>
      </c>
      <c r="BG133" s="48">
        <f>IF($U$133="zákl. přenesená",$N$133,0)</f>
        <v>0</v>
      </c>
      <c r="BH133" s="48">
        <f>IF($U$133="sníž. přenesená",$N$133,0)</f>
        <v>0</v>
      </c>
      <c r="BI133" s="48">
        <f>IF($U$133="nulová",$N$133,0)</f>
        <v>0</v>
      </c>
      <c r="BJ133" s="5" t="s">
        <v>11</v>
      </c>
      <c r="BK133" s="48">
        <f>ROUND($L$133*$K$133,2)</f>
        <v>0</v>
      </c>
      <c r="BL133" s="5" t="s">
        <v>109</v>
      </c>
    </row>
    <row r="134" spans="2:64" s="5" customFormat="1" ht="27" customHeight="1">
      <c r="B134" s="16"/>
      <c r="C134" s="84" t="s">
        <v>121</v>
      </c>
      <c r="D134" s="84" t="s">
        <v>105</v>
      </c>
      <c r="E134" s="85" t="s">
        <v>183</v>
      </c>
      <c r="F134" s="122" t="s">
        <v>184</v>
      </c>
      <c r="G134" s="120"/>
      <c r="H134" s="120"/>
      <c r="I134" s="120"/>
      <c r="J134" s="86" t="s">
        <v>185</v>
      </c>
      <c r="K134" s="87">
        <v>69.281999999999996</v>
      </c>
      <c r="L134" s="119">
        <v>0</v>
      </c>
      <c r="M134" s="120"/>
      <c r="N134" s="121">
        <f>ROUND($L$134*$K$134,2)</f>
        <v>0</v>
      </c>
      <c r="O134" s="120"/>
      <c r="P134" s="120"/>
      <c r="Q134" s="120"/>
      <c r="R134" s="17"/>
      <c r="T134" s="88"/>
      <c r="U134" s="89" t="s">
        <v>27</v>
      </c>
      <c r="V134" s="90">
        <v>0</v>
      </c>
      <c r="W134" s="90">
        <f>$V$134*$K$134</f>
        <v>0</v>
      </c>
      <c r="X134" s="90">
        <v>0</v>
      </c>
      <c r="Y134" s="90">
        <f>$X$134*$K$134</f>
        <v>0</v>
      </c>
      <c r="Z134" s="90">
        <v>0</v>
      </c>
      <c r="AA134" s="91">
        <f>$Z$134*$K$134</f>
        <v>0</v>
      </c>
      <c r="AR134" s="5" t="s">
        <v>109</v>
      </c>
      <c r="AT134" s="5" t="s">
        <v>105</v>
      </c>
      <c r="AU134" s="5" t="s">
        <v>51</v>
      </c>
      <c r="AY134" s="5" t="s">
        <v>104</v>
      </c>
      <c r="BE134" s="48">
        <f>IF($U$134="základní",$N$134,0)</f>
        <v>0</v>
      </c>
      <c r="BF134" s="48">
        <f>IF($U$134="snížená",$N$134,0)</f>
        <v>0</v>
      </c>
      <c r="BG134" s="48">
        <f>IF($U$134="zákl. přenesená",$N$134,0)</f>
        <v>0</v>
      </c>
      <c r="BH134" s="48">
        <f>IF($U$134="sníž. přenesená",$N$134,0)</f>
        <v>0</v>
      </c>
      <c r="BI134" s="48">
        <f>IF($U$134="nulová",$N$134,0)</f>
        <v>0</v>
      </c>
      <c r="BJ134" s="5" t="s">
        <v>11</v>
      </c>
      <c r="BK134" s="48">
        <f>ROUND($L$134*$K$134,2)</f>
        <v>0</v>
      </c>
      <c r="BL134" s="5" t="s">
        <v>109</v>
      </c>
    </row>
    <row r="135" spans="2:64" s="5" customFormat="1" ht="15.75" customHeight="1">
      <c r="B135" s="92"/>
      <c r="E135" s="93"/>
      <c r="F135" s="125" t="s">
        <v>631</v>
      </c>
      <c r="G135" s="126"/>
      <c r="H135" s="126"/>
      <c r="I135" s="126"/>
      <c r="K135" s="94">
        <v>69.281999999999996</v>
      </c>
      <c r="R135" s="95"/>
      <c r="T135" s="96"/>
      <c r="AA135" s="97"/>
      <c r="AT135" s="93" t="s">
        <v>111</v>
      </c>
      <c r="AU135" s="93" t="s">
        <v>51</v>
      </c>
      <c r="AV135" s="93" t="s">
        <v>51</v>
      </c>
      <c r="AW135" s="93" t="s">
        <v>60</v>
      </c>
      <c r="AX135" s="93" t="s">
        <v>11</v>
      </c>
      <c r="AY135" s="93" t="s">
        <v>104</v>
      </c>
    </row>
    <row r="136" spans="2:64" s="5" customFormat="1" ht="39" customHeight="1">
      <c r="B136" s="16"/>
      <c r="C136" s="84" t="s">
        <v>125</v>
      </c>
      <c r="D136" s="84" t="s">
        <v>105</v>
      </c>
      <c r="E136" s="85" t="s">
        <v>632</v>
      </c>
      <c r="F136" s="122" t="s">
        <v>633</v>
      </c>
      <c r="G136" s="120"/>
      <c r="H136" s="120"/>
      <c r="I136" s="120"/>
      <c r="J136" s="86" t="s">
        <v>163</v>
      </c>
      <c r="K136" s="87">
        <v>35.341000000000001</v>
      </c>
      <c r="L136" s="119">
        <v>0</v>
      </c>
      <c r="M136" s="120"/>
      <c r="N136" s="121">
        <f>ROUND($L$136*$K$136,2)</f>
        <v>0</v>
      </c>
      <c r="O136" s="120"/>
      <c r="P136" s="120"/>
      <c r="Q136" s="120"/>
      <c r="R136" s="17"/>
      <c r="T136" s="88"/>
      <c r="U136" s="89" t="s">
        <v>27</v>
      </c>
      <c r="V136" s="90">
        <v>1.587</v>
      </c>
      <c r="W136" s="90">
        <f>$V$136*$K$136</f>
        <v>56.086167000000003</v>
      </c>
      <c r="X136" s="90">
        <v>0</v>
      </c>
      <c r="Y136" s="90">
        <f>$X$136*$K$136</f>
        <v>0</v>
      </c>
      <c r="Z136" s="90">
        <v>0</v>
      </c>
      <c r="AA136" s="91">
        <f>$Z$136*$K$136</f>
        <v>0</v>
      </c>
      <c r="AR136" s="5" t="s">
        <v>109</v>
      </c>
      <c r="AT136" s="5" t="s">
        <v>105</v>
      </c>
      <c r="AU136" s="5" t="s">
        <v>51</v>
      </c>
      <c r="AY136" s="5" t="s">
        <v>104</v>
      </c>
      <c r="BE136" s="48">
        <f>IF($U$136="základní",$N$136,0)</f>
        <v>0</v>
      </c>
      <c r="BF136" s="48">
        <f>IF($U$136="snížená",$N$136,0)</f>
        <v>0</v>
      </c>
      <c r="BG136" s="48">
        <f>IF($U$136="zákl. přenesená",$N$136,0)</f>
        <v>0</v>
      </c>
      <c r="BH136" s="48">
        <f>IF($U$136="sníž. přenesená",$N$136,0)</f>
        <v>0</v>
      </c>
      <c r="BI136" s="48">
        <f>IF($U$136="nulová",$N$136,0)</f>
        <v>0</v>
      </c>
      <c r="BJ136" s="5" t="s">
        <v>11</v>
      </c>
      <c r="BK136" s="48">
        <f>ROUND($L$136*$K$136,2)</f>
        <v>0</v>
      </c>
      <c r="BL136" s="5" t="s">
        <v>109</v>
      </c>
    </row>
    <row r="137" spans="2:64" s="5" customFormat="1" ht="15.75" customHeight="1">
      <c r="B137" s="92"/>
      <c r="E137" s="93"/>
      <c r="F137" s="125"/>
      <c r="G137" s="126"/>
      <c r="H137" s="126"/>
      <c r="I137" s="126"/>
      <c r="K137" s="94">
        <v>0</v>
      </c>
      <c r="R137" s="95"/>
      <c r="T137" s="96"/>
      <c r="AA137" s="97"/>
      <c r="AT137" s="93" t="s">
        <v>111</v>
      </c>
      <c r="AU137" s="93" t="s">
        <v>51</v>
      </c>
      <c r="AV137" s="93" t="s">
        <v>51</v>
      </c>
      <c r="AW137" s="93" t="s">
        <v>60</v>
      </c>
      <c r="AX137" s="93" t="s">
        <v>44</v>
      </c>
      <c r="AY137" s="93" t="s">
        <v>104</v>
      </c>
    </row>
    <row r="138" spans="2:64" s="5" customFormat="1" ht="15.75" customHeight="1">
      <c r="B138" s="92"/>
      <c r="E138" s="93"/>
      <c r="F138" s="125"/>
      <c r="G138" s="126"/>
      <c r="H138" s="126"/>
      <c r="I138" s="126"/>
      <c r="K138" s="94">
        <v>0</v>
      </c>
      <c r="R138" s="95"/>
      <c r="T138" s="96"/>
      <c r="AA138" s="97"/>
      <c r="AT138" s="93" t="s">
        <v>111</v>
      </c>
      <c r="AU138" s="93" t="s">
        <v>51</v>
      </c>
      <c r="AV138" s="93" t="s">
        <v>51</v>
      </c>
      <c r="AW138" s="93" t="s">
        <v>60</v>
      </c>
      <c r="AX138" s="93" t="s">
        <v>44</v>
      </c>
      <c r="AY138" s="93" t="s">
        <v>104</v>
      </c>
    </row>
    <row r="139" spans="2:64" s="5" customFormat="1" ht="15.75" customHeight="1">
      <c r="B139" s="92"/>
      <c r="E139" s="93"/>
      <c r="F139" s="125"/>
      <c r="G139" s="126"/>
      <c r="H139" s="126"/>
      <c r="I139" s="126"/>
      <c r="K139" s="94">
        <v>0</v>
      </c>
      <c r="R139" s="95"/>
      <c r="T139" s="96"/>
      <c r="AA139" s="97"/>
      <c r="AT139" s="93" t="s">
        <v>111</v>
      </c>
      <c r="AU139" s="93" t="s">
        <v>51</v>
      </c>
      <c r="AV139" s="93" t="s">
        <v>51</v>
      </c>
      <c r="AW139" s="93" t="s">
        <v>60</v>
      </c>
      <c r="AX139" s="93" t="s">
        <v>44</v>
      </c>
      <c r="AY139" s="93" t="s">
        <v>104</v>
      </c>
    </row>
    <row r="140" spans="2:64" s="5" customFormat="1" ht="15.75" customHeight="1">
      <c r="B140" s="92"/>
      <c r="E140" s="93"/>
      <c r="F140" s="125"/>
      <c r="G140" s="126"/>
      <c r="H140" s="126"/>
      <c r="I140" s="126"/>
      <c r="K140" s="94">
        <v>0</v>
      </c>
      <c r="R140" s="95"/>
      <c r="T140" s="96"/>
      <c r="AA140" s="97"/>
      <c r="AT140" s="93" t="s">
        <v>111</v>
      </c>
      <c r="AU140" s="93" t="s">
        <v>51</v>
      </c>
      <c r="AV140" s="93" t="s">
        <v>51</v>
      </c>
      <c r="AW140" s="93" t="s">
        <v>60</v>
      </c>
      <c r="AX140" s="93" t="s">
        <v>44</v>
      </c>
      <c r="AY140" s="93" t="s">
        <v>104</v>
      </c>
    </row>
    <row r="141" spans="2:64" s="5" customFormat="1" ht="15.75" customHeight="1">
      <c r="B141" s="92"/>
      <c r="E141" s="93"/>
      <c r="F141" s="125"/>
      <c r="G141" s="126"/>
      <c r="H141" s="126"/>
      <c r="I141" s="126"/>
      <c r="K141" s="94">
        <v>0</v>
      </c>
      <c r="R141" s="95"/>
      <c r="T141" s="96"/>
      <c r="AA141" s="97"/>
      <c r="AT141" s="93" t="s">
        <v>111</v>
      </c>
      <c r="AU141" s="93" t="s">
        <v>51</v>
      </c>
      <c r="AV141" s="93" t="s">
        <v>51</v>
      </c>
      <c r="AW141" s="93" t="s">
        <v>60</v>
      </c>
      <c r="AX141" s="93" t="s">
        <v>44</v>
      </c>
      <c r="AY141" s="93" t="s">
        <v>104</v>
      </c>
    </row>
    <row r="142" spans="2:64" s="5" customFormat="1" ht="15.75" customHeight="1">
      <c r="B142" s="92"/>
      <c r="E142" s="93"/>
      <c r="F142" s="125"/>
      <c r="G142" s="126"/>
      <c r="H142" s="126"/>
      <c r="I142" s="126"/>
      <c r="K142" s="94">
        <v>0</v>
      </c>
      <c r="R142" s="95"/>
      <c r="T142" s="96"/>
      <c r="AA142" s="97"/>
      <c r="AT142" s="93" t="s">
        <v>111</v>
      </c>
      <c r="AU142" s="93" t="s">
        <v>51</v>
      </c>
      <c r="AV142" s="93" t="s">
        <v>51</v>
      </c>
      <c r="AW142" s="93" t="s">
        <v>60</v>
      </c>
      <c r="AX142" s="93" t="s">
        <v>44</v>
      </c>
      <c r="AY142" s="93" t="s">
        <v>104</v>
      </c>
    </row>
    <row r="143" spans="2:64" s="5" customFormat="1" ht="15.75" customHeight="1">
      <c r="B143" s="92"/>
      <c r="E143" s="93"/>
      <c r="F143" s="125"/>
      <c r="G143" s="126"/>
      <c r="H143" s="126"/>
      <c r="I143" s="126"/>
      <c r="K143" s="94">
        <v>0</v>
      </c>
      <c r="R143" s="95"/>
      <c r="T143" s="96"/>
      <c r="AA143" s="97"/>
      <c r="AT143" s="93" t="s">
        <v>111</v>
      </c>
      <c r="AU143" s="93" t="s">
        <v>51</v>
      </c>
      <c r="AV143" s="93" t="s">
        <v>51</v>
      </c>
      <c r="AW143" s="93" t="s">
        <v>60</v>
      </c>
      <c r="AX143" s="93" t="s">
        <v>44</v>
      </c>
      <c r="AY143" s="93" t="s">
        <v>104</v>
      </c>
    </row>
    <row r="144" spans="2:64" s="5" customFormat="1" ht="15.75" customHeight="1">
      <c r="B144" s="92"/>
      <c r="E144" s="93"/>
      <c r="F144" s="125"/>
      <c r="G144" s="126"/>
      <c r="H144" s="126"/>
      <c r="I144" s="126"/>
      <c r="K144" s="94">
        <v>0</v>
      </c>
      <c r="R144" s="95"/>
      <c r="T144" s="96"/>
      <c r="AA144" s="97"/>
      <c r="AT144" s="93" t="s">
        <v>111</v>
      </c>
      <c r="AU144" s="93" t="s">
        <v>51</v>
      </c>
      <c r="AV144" s="93" t="s">
        <v>51</v>
      </c>
      <c r="AW144" s="93" t="s">
        <v>60</v>
      </c>
      <c r="AX144" s="93" t="s">
        <v>44</v>
      </c>
      <c r="AY144" s="93" t="s">
        <v>104</v>
      </c>
    </row>
    <row r="145" spans="2:64" s="5" customFormat="1" ht="15.75" customHeight="1">
      <c r="B145" s="92"/>
      <c r="E145" s="93"/>
      <c r="F145" s="125"/>
      <c r="G145" s="126"/>
      <c r="H145" s="126"/>
      <c r="I145" s="126"/>
      <c r="K145" s="94">
        <v>0</v>
      </c>
      <c r="R145" s="95"/>
      <c r="T145" s="96"/>
      <c r="AA145" s="97"/>
      <c r="AT145" s="93" t="s">
        <v>111</v>
      </c>
      <c r="AU145" s="93" t="s">
        <v>51</v>
      </c>
      <c r="AV145" s="93" t="s">
        <v>51</v>
      </c>
      <c r="AW145" s="93" t="s">
        <v>60</v>
      </c>
      <c r="AX145" s="93" t="s">
        <v>44</v>
      </c>
      <c r="AY145" s="93" t="s">
        <v>104</v>
      </c>
    </row>
    <row r="146" spans="2:64" s="5" customFormat="1" ht="15.75" customHeight="1">
      <c r="B146" s="92"/>
      <c r="E146" s="93"/>
      <c r="F146" s="125"/>
      <c r="G146" s="126"/>
      <c r="H146" s="126"/>
      <c r="I146" s="126"/>
      <c r="K146" s="94">
        <v>0</v>
      </c>
      <c r="R146" s="95"/>
      <c r="T146" s="96"/>
      <c r="AA146" s="97"/>
      <c r="AT146" s="93" t="s">
        <v>111</v>
      </c>
      <c r="AU146" s="93" t="s">
        <v>51</v>
      </c>
      <c r="AV146" s="93" t="s">
        <v>51</v>
      </c>
      <c r="AW146" s="93" t="s">
        <v>60</v>
      </c>
      <c r="AX146" s="93" t="s">
        <v>44</v>
      </c>
      <c r="AY146" s="93" t="s">
        <v>104</v>
      </c>
    </row>
    <row r="147" spans="2:64" s="5" customFormat="1" ht="15.75" customHeight="1">
      <c r="B147" s="92"/>
      <c r="E147" s="93"/>
      <c r="F147" s="125"/>
      <c r="G147" s="126"/>
      <c r="H147" s="126"/>
      <c r="I147" s="126"/>
      <c r="K147" s="94">
        <v>0</v>
      </c>
      <c r="R147" s="95"/>
      <c r="T147" s="96"/>
      <c r="AA147" s="97"/>
      <c r="AT147" s="93" t="s">
        <v>111</v>
      </c>
      <c r="AU147" s="93" t="s">
        <v>51</v>
      </c>
      <c r="AV147" s="93" t="s">
        <v>51</v>
      </c>
      <c r="AW147" s="93" t="s">
        <v>60</v>
      </c>
      <c r="AX147" s="93" t="s">
        <v>44</v>
      </c>
      <c r="AY147" s="93" t="s">
        <v>104</v>
      </c>
    </row>
    <row r="148" spans="2:64" s="5" customFormat="1" ht="15.75" customHeight="1">
      <c r="B148" s="92"/>
      <c r="E148" s="93"/>
      <c r="F148" s="125" t="s">
        <v>634</v>
      </c>
      <c r="G148" s="126"/>
      <c r="H148" s="126"/>
      <c r="I148" s="126"/>
      <c r="K148" s="94">
        <v>35.341000000000001</v>
      </c>
      <c r="R148" s="95"/>
      <c r="T148" s="96"/>
      <c r="AA148" s="97"/>
      <c r="AT148" s="93" t="s">
        <v>111</v>
      </c>
      <c r="AU148" s="93" t="s">
        <v>51</v>
      </c>
      <c r="AV148" s="93" t="s">
        <v>51</v>
      </c>
      <c r="AW148" s="93" t="s">
        <v>60</v>
      </c>
      <c r="AX148" s="93" t="s">
        <v>11</v>
      </c>
      <c r="AY148" s="93" t="s">
        <v>104</v>
      </c>
    </row>
    <row r="149" spans="2:64" s="5" customFormat="1" ht="15.75" customHeight="1">
      <c r="B149" s="16"/>
      <c r="C149" s="98" t="s">
        <v>128</v>
      </c>
      <c r="D149" s="98" t="s">
        <v>199</v>
      </c>
      <c r="E149" s="99" t="s">
        <v>635</v>
      </c>
      <c r="F149" s="127" t="s">
        <v>636</v>
      </c>
      <c r="G149" s="128"/>
      <c r="H149" s="128"/>
      <c r="I149" s="128"/>
      <c r="J149" s="100" t="s">
        <v>185</v>
      </c>
      <c r="K149" s="101">
        <v>70.682000000000002</v>
      </c>
      <c r="L149" s="129">
        <v>0</v>
      </c>
      <c r="M149" s="128"/>
      <c r="N149" s="130">
        <f>ROUND($L$149*$K$149,2)</f>
        <v>0</v>
      </c>
      <c r="O149" s="120"/>
      <c r="P149" s="120"/>
      <c r="Q149" s="120"/>
      <c r="R149" s="17"/>
      <c r="T149" s="88"/>
      <c r="U149" s="89" t="s">
        <v>27</v>
      </c>
      <c r="V149" s="90">
        <v>0</v>
      </c>
      <c r="W149" s="90">
        <f>$V$149*$K$149</f>
        <v>0</v>
      </c>
      <c r="X149" s="90">
        <v>1</v>
      </c>
      <c r="Y149" s="90">
        <f>$X$149*$K$149</f>
        <v>70.682000000000002</v>
      </c>
      <c r="Z149" s="90">
        <v>0</v>
      </c>
      <c r="AA149" s="91">
        <f>$Z$149*$K$149</f>
        <v>0</v>
      </c>
      <c r="AR149" s="5" t="s">
        <v>132</v>
      </c>
      <c r="AT149" s="5" t="s">
        <v>199</v>
      </c>
      <c r="AU149" s="5" t="s">
        <v>51</v>
      </c>
      <c r="AY149" s="5" t="s">
        <v>104</v>
      </c>
      <c r="BE149" s="48">
        <f>IF($U$149="základní",$N$149,0)</f>
        <v>0</v>
      </c>
      <c r="BF149" s="48">
        <f>IF($U$149="snížená",$N$149,0)</f>
        <v>0</v>
      </c>
      <c r="BG149" s="48">
        <f>IF($U$149="zákl. přenesená",$N$149,0)</f>
        <v>0</v>
      </c>
      <c r="BH149" s="48">
        <f>IF($U$149="sníž. přenesená",$N$149,0)</f>
        <v>0</v>
      </c>
      <c r="BI149" s="48">
        <f>IF($U$149="nulová",$N$149,0)</f>
        <v>0</v>
      </c>
      <c r="BJ149" s="5" t="s">
        <v>11</v>
      </c>
      <c r="BK149" s="48">
        <f>ROUND($L$149*$K$149,2)</f>
        <v>0</v>
      </c>
      <c r="BL149" s="5" t="s">
        <v>109</v>
      </c>
    </row>
    <row r="150" spans="2:64" s="5" customFormat="1" ht="27" customHeight="1">
      <c r="B150" s="16"/>
      <c r="C150" s="84" t="s">
        <v>132</v>
      </c>
      <c r="D150" s="84" t="s">
        <v>105</v>
      </c>
      <c r="E150" s="85" t="s">
        <v>637</v>
      </c>
      <c r="F150" s="122" t="s">
        <v>638</v>
      </c>
      <c r="G150" s="120"/>
      <c r="H150" s="120"/>
      <c r="I150" s="120"/>
      <c r="J150" s="86" t="s">
        <v>108</v>
      </c>
      <c r="K150" s="87">
        <v>36</v>
      </c>
      <c r="L150" s="119">
        <v>0</v>
      </c>
      <c r="M150" s="120"/>
      <c r="N150" s="121">
        <f>ROUND($L$150*$K$150,2)</f>
        <v>0</v>
      </c>
      <c r="O150" s="120"/>
      <c r="P150" s="120"/>
      <c r="Q150" s="120"/>
      <c r="R150" s="17"/>
      <c r="T150" s="88"/>
      <c r="U150" s="89" t="s">
        <v>27</v>
      </c>
      <c r="V150" s="90">
        <v>0.17699999999999999</v>
      </c>
      <c r="W150" s="90">
        <f>$V$150*$K$150</f>
        <v>6.3719999999999999</v>
      </c>
      <c r="X150" s="90">
        <v>0</v>
      </c>
      <c r="Y150" s="90">
        <f>$X$150*$K$150</f>
        <v>0</v>
      </c>
      <c r="Z150" s="90">
        <v>0</v>
      </c>
      <c r="AA150" s="91">
        <f>$Z$150*$K$150</f>
        <v>0</v>
      </c>
      <c r="AR150" s="5" t="s">
        <v>109</v>
      </c>
      <c r="AT150" s="5" t="s">
        <v>105</v>
      </c>
      <c r="AU150" s="5" t="s">
        <v>51</v>
      </c>
      <c r="AY150" s="5" t="s">
        <v>104</v>
      </c>
      <c r="BE150" s="48">
        <f>IF($U$150="základní",$N$150,0)</f>
        <v>0</v>
      </c>
      <c r="BF150" s="48">
        <f>IF($U$150="snížená",$N$150,0)</f>
        <v>0</v>
      </c>
      <c r="BG150" s="48">
        <f>IF($U$150="zákl. přenesená",$N$150,0)</f>
        <v>0</v>
      </c>
      <c r="BH150" s="48">
        <f>IF($U$150="sníž. přenesená",$N$150,0)</f>
        <v>0</v>
      </c>
      <c r="BI150" s="48">
        <f>IF($U$150="nulová",$N$150,0)</f>
        <v>0</v>
      </c>
      <c r="BJ150" s="5" t="s">
        <v>11</v>
      </c>
      <c r="BK150" s="48">
        <f>ROUND($L$150*$K$150,2)</f>
        <v>0</v>
      </c>
      <c r="BL150" s="5" t="s">
        <v>109</v>
      </c>
    </row>
    <row r="151" spans="2:64" s="5" customFormat="1" ht="15.75" customHeight="1">
      <c r="B151" s="92"/>
      <c r="E151" s="93"/>
      <c r="F151" s="125" t="s">
        <v>639</v>
      </c>
      <c r="G151" s="126"/>
      <c r="H151" s="126"/>
      <c r="I151" s="126"/>
      <c r="K151" s="94">
        <v>36</v>
      </c>
      <c r="R151" s="95"/>
      <c r="T151" s="96"/>
      <c r="AA151" s="97"/>
      <c r="AT151" s="93" t="s">
        <v>111</v>
      </c>
      <c r="AU151" s="93" t="s">
        <v>51</v>
      </c>
      <c r="AV151" s="93" t="s">
        <v>51</v>
      </c>
      <c r="AW151" s="93" t="s">
        <v>60</v>
      </c>
      <c r="AX151" s="93" t="s">
        <v>11</v>
      </c>
      <c r="AY151" s="93" t="s">
        <v>104</v>
      </c>
    </row>
    <row r="152" spans="2:64" s="74" customFormat="1" ht="23.25" customHeight="1">
      <c r="B152" s="75"/>
      <c r="D152" s="83" t="s">
        <v>621</v>
      </c>
      <c r="N152" s="111">
        <f>$BK$152</f>
        <v>0</v>
      </c>
      <c r="O152" s="112"/>
      <c r="P152" s="112"/>
      <c r="Q152" s="112"/>
      <c r="R152" s="78"/>
      <c r="T152" s="79"/>
      <c r="W152" s="80">
        <f>SUM($W$153:$W$154)</f>
        <v>7.452</v>
      </c>
      <c r="Y152" s="80">
        <f>SUM($Y$153:$Y$154)</f>
        <v>1.08E-3</v>
      </c>
      <c r="AA152" s="81">
        <f>SUM($AA$153:$AA$154)</f>
        <v>0</v>
      </c>
      <c r="AR152" s="77" t="s">
        <v>11</v>
      </c>
      <c r="AT152" s="77" t="s">
        <v>43</v>
      </c>
      <c r="AU152" s="77" t="s">
        <v>51</v>
      </c>
      <c r="AY152" s="77" t="s">
        <v>104</v>
      </c>
      <c r="BK152" s="82">
        <f>SUM($BK$153:$BK$154)</f>
        <v>0</v>
      </c>
    </row>
    <row r="153" spans="2:64" s="5" customFormat="1" ht="27" customHeight="1">
      <c r="B153" s="16"/>
      <c r="C153" s="84" t="s">
        <v>135</v>
      </c>
      <c r="D153" s="84" t="s">
        <v>105</v>
      </c>
      <c r="E153" s="85" t="s">
        <v>640</v>
      </c>
      <c r="F153" s="122" t="s">
        <v>641</v>
      </c>
      <c r="G153" s="120"/>
      <c r="H153" s="120"/>
      <c r="I153" s="120"/>
      <c r="J153" s="86" t="s">
        <v>108</v>
      </c>
      <c r="K153" s="87">
        <v>36</v>
      </c>
      <c r="L153" s="119">
        <v>0</v>
      </c>
      <c r="M153" s="120"/>
      <c r="N153" s="121">
        <f>ROUND($L$153*$K$153,2)</f>
        <v>0</v>
      </c>
      <c r="O153" s="120"/>
      <c r="P153" s="120"/>
      <c r="Q153" s="120"/>
      <c r="R153" s="17"/>
      <c r="T153" s="88"/>
      <c r="U153" s="89" t="s">
        <v>27</v>
      </c>
      <c r="V153" s="90">
        <v>0.20699999999999999</v>
      </c>
      <c r="W153" s="90">
        <f>$V$153*$K$153</f>
        <v>7.452</v>
      </c>
      <c r="X153" s="90">
        <v>0</v>
      </c>
      <c r="Y153" s="90">
        <f>$X$153*$K$153</f>
        <v>0</v>
      </c>
      <c r="Z153" s="90">
        <v>0</v>
      </c>
      <c r="AA153" s="91">
        <f>$Z$153*$K$153</f>
        <v>0</v>
      </c>
      <c r="AR153" s="5" t="s">
        <v>109</v>
      </c>
      <c r="AT153" s="5" t="s">
        <v>105</v>
      </c>
      <c r="AU153" s="5" t="s">
        <v>115</v>
      </c>
      <c r="AY153" s="5" t="s">
        <v>104</v>
      </c>
      <c r="BE153" s="48">
        <f>IF($U$153="základní",$N$153,0)</f>
        <v>0</v>
      </c>
      <c r="BF153" s="48">
        <f>IF($U$153="snížená",$N$153,0)</f>
        <v>0</v>
      </c>
      <c r="BG153" s="48">
        <f>IF($U$153="zákl. přenesená",$N$153,0)</f>
        <v>0</v>
      </c>
      <c r="BH153" s="48">
        <f>IF($U$153="sníž. přenesená",$N$153,0)</f>
        <v>0</v>
      </c>
      <c r="BI153" s="48">
        <f>IF($U$153="nulová",$N$153,0)</f>
        <v>0</v>
      </c>
      <c r="BJ153" s="5" t="s">
        <v>11</v>
      </c>
      <c r="BK153" s="48">
        <f>ROUND($L$153*$K$153,2)</f>
        <v>0</v>
      </c>
      <c r="BL153" s="5" t="s">
        <v>109</v>
      </c>
    </row>
    <row r="154" spans="2:64" s="5" customFormat="1" ht="15.75" customHeight="1">
      <c r="B154" s="16"/>
      <c r="C154" s="98" t="s">
        <v>15</v>
      </c>
      <c r="D154" s="98" t="s">
        <v>199</v>
      </c>
      <c r="E154" s="99" t="s">
        <v>642</v>
      </c>
      <c r="F154" s="127" t="s">
        <v>643</v>
      </c>
      <c r="G154" s="128"/>
      <c r="H154" s="128"/>
      <c r="I154" s="128"/>
      <c r="J154" s="100" t="s">
        <v>603</v>
      </c>
      <c r="K154" s="101">
        <v>1.08</v>
      </c>
      <c r="L154" s="129">
        <v>0</v>
      </c>
      <c r="M154" s="128"/>
      <c r="N154" s="130">
        <f>ROUND($L$154*$K$154,2)</f>
        <v>0</v>
      </c>
      <c r="O154" s="120"/>
      <c r="P154" s="120"/>
      <c r="Q154" s="120"/>
      <c r="R154" s="17"/>
      <c r="T154" s="88"/>
      <c r="U154" s="89" t="s">
        <v>27</v>
      </c>
      <c r="V154" s="90">
        <v>0</v>
      </c>
      <c r="W154" s="90">
        <f>$V$154*$K$154</f>
        <v>0</v>
      </c>
      <c r="X154" s="90">
        <v>1E-3</v>
      </c>
      <c r="Y154" s="90">
        <f>$X$154*$K$154</f>
        <v>1.08E-3</v>
      </c>
      <c r="Z154" s="90">
        <v>0</v>
      </c>
      <c r="AA154" s="91">
        <f>$Z$154*$K$154</f>
        <v>0</v>
      </c>
      <c r="AR154" s="5" t="s">
        <v>132</v>
      </c>
      <c r="AT154" s="5" t="s">
        <v>199</v>
      </c>
      <c r="AU154" s="5" t="s">
        <v>115</v>
      </c>
      <c r="AY154" s="5" t="s">
        <v>104</v>
      </c>
      <c r="BE154" s="48">
        <f>IF($U$154="základní",$N$154,0)</f>
        <v>0</v>
      </c>
      <c r="BF154" s="48">
        <f>IF($U$154="snížená",$N$154,0)</f>
        <v>0</v>
      </c>
      <c r="BG154" s="48">
        <f>IF($U$154="zákl. přenesená",$N$154,0)</f>
        <v>0</v>
      </c>
      <c r="BH154" s="48">
        <f>IF($U$154="sníž. přenesená",$N$154,0)</f>
        <v>0</v>
      </c>
      <c r="BI154" s="48">
        <f>IF($U$154="nulová",$N$154,0)</f>
        <v>0</v>
      </c>
      <c r="BJ154" s="5" t="s">
        <v>11</v>
      </c>
      <c r="BK154" s="48">
        <f>ROUND($L$154*$K$154,2)</f>
        <v>0</v>
      </c>
      <c r="BL154" s="5" t="s">
        <v>109</v>
      </c>
    </row>
    <row r="155" spans="2:64" s="74" customFormat="1" ht="30.75" customHeight="1">
      <c r="B155" s="75"/>
      <c r="D155" s="83" t="s">
        <v>622</v>
      </c>
      <c r="N155" s="111">
        <f>$BK$155</f>
        <v>0</v>
      </c>
      <c r="O155" s="112"/>
      <c r="P155" s="112"/>
      <c r="Q155" s="112"/>
      <c r="R155" s="78"/>
      <c r="T155" s="79"/>
      <c r="W155" s="80">
        <f>$W$156+$W$157</f>
        <v>9.2475000000000005</v>
      </c>
      <c r="Y155" s="80">
        <f>$Y$156+$Y$157</f>
        <v>0.2445</v>
      </c>
      <c r="AA155" s="81">
        <f>$AA$156+$AA$157</f>
        <v>0</v>
      </c>
      <c r="AR155" s="77" t="s">
        <v>11</v>
      </c>
      <c r="AT155" s="77" t="s">
        <v>43</v>
      </c>
      <c r="AU155" s="77" t="s">
        <v>11</v>
      </c>
      <c r="AY155" s="77" t="s">
        <v>104</v>
      </c>
      <c r="BK155" s="82">
        <f>$BK$156+$BK$157</f>
        <v>0</v>
      </c>
    </row>
    <row r="156" spans="2:64" s="5" customFormat="1" ht="27" customHeight="1">
      <c r="B156" s="16"/>
      <c r="C156" s="84" t="s">
        <v>142</v>
      </c>
      <c r="D156" s="84" t="s">
        <v>105</v>
      </c>
      <c r="E156" s="85" t="s">
        <v>644</v>
      </c>
      <c r="F156" s="122" t="s">
        <v>645</v>
      </c>
      <c r="G156" s="120"/>
      <c r="H156" s="120"/>
      <c r="I156" s="120"/>
      <c r="J156" s="86" t="s">
        <v>163</v>
      </c>
      <c r="K156" s="87">
        <v>4.5</v>
      </c>
      <c r="L156" s="119">
        <v>0</v>
      </c>
      <c r="M156" s="120"/>
      <c r="N156" s="121">
        <f>ROUND($L$156*$K$156,2)</f>
        <v>0</v>
      </c>
      <c r="O156" s="120"/>
      <c r="P156" s="120"/>
      <c r="Q156" s="120"/>
      <c r="R156" s="17"/>
      <c r="T156" s="88"/>
      <c r="U156" s="89" t="s">
        <v>27</v>
      </c>
      <c r="V156" s="90">
        <v>1.4650000000000001</v>
      </c>
      <c r="W156" s="90">
        <f>$V$156*$K$156</f>
        <v>6.5925000000000002</v>
      </c>
      <c r="X156" s="90">
        <v>0</v>
      </c>
      <c r="Y156" s="90">
        <f>$X$156*$K$156</f>
        <v>0</v>
      </c>
      <c r="Z156" s="90">
        <v>0</v>
      </c>
      <c r="AA156" s="91">
        <f>$Z$156*$K$156</f>
        <v>0</v>
      </c>
      <c r="AR156" s="5" t="s">
        <v>109</v>
      </c>
      <c r="AT156" s="5" t="s">
        <v>105</v>
      </c>
      <c r="AU156" s="5" t="s">
        <v>51</v>
      </c>
      <c r="AY156" s="5" t="s">
        <v>104</v>
      </c>
      <c r="BE156" s="48">
        <f>IF($U$156="základní",$N$156,0)</f>
        <v>0</v>
      </c>
      <c r="BF156" s="48">
        <f>IF($U$156="snížená",$N$156,0)</f>
        <v>0</v>
      </c>
      <c r="BG156" s="48">
        <f>IF($U$156="zákl. přenesená",$N$156,0)</f>
        <v>0</v>
      </c>
      <c r="BH156" s="48">
        <f>IF($U$156="sníž. přenesená",$N$156,0)</f>
        <v>0</v>
      </c>
      <c r="BI156" s="48">
        <f>IF($U$156="nulová",$N$156,0)</f>
        <v>0</v>
      </c>
      <c r="BJ156" s="5" t="s">
        <v>11</v>
      </c>
      <c r="BK156" s="48">
        <f>ROUND($L$156*$K$156,2)</f>
        <v>0</v>
      </c>
      <c r="BL156" s="5" t="s">
        <v>109</v>
      </c>
    </row>
    <row r="157" spans="2:64" s="74" customFormat="1" ht="23.25" customHeight="1">
      <c r="B157" s="75"/>
      <c r="D157" s="83" t="s">
        <v>623</v>
      </c>
      <c r="N157" s="111">
        <f>$BK$157</f>
        <v>0</v>
      </c>
      <c r="O157" s="112"/>
      <c r="P157" s="112"/>
      <c r="Q157" s="112"/>
      <c r="R157" s="78"/>
      <c r="T157" s="79"/>
      <c r="W157" s="80">
        <f>$W$158</f>
        <v>2.6550000000000002</v>
      </c>
      <c r="Y157" s="80">
        <f>$Y$158</f>
        <v>0.2445</v>
      </c>
      <c r="AA157" s="81">
        <f>$AA$158</f>
        <v>0</v>
      </c>
      <c r="AR157" s="77" t="s">
        <v>11</v>
      </c>
      <c r="AT157" s="77" t="s">
        <v>43</v>
      </c>
      <c r="AU157" s="77" t="s">
        <v>51</v>
      </c>
      <c r="AY157" s="77" t="s">
        <v>104</v>
      </c>
      <c r="BK157" s="82">
        <f>$BK$158</f>
        <v>0</v>
      </c>
    </row>
    <row r="158" spans="2:64" s="5" customFormat="1" ht="27" customHeight="1">
      <c r="B158" s="16"/>
      <c r="C158" s="84" t="s">
        <v>147</v>
      </c>
      <c r="D158" s="84" t="s">
        <v>105</v>
      </c>
      <c r="E158" s="85" t="s">
        <v>646</v>
      </c>
      <c r="F158" s="122" t="s">
        <v>647</v>
      </c>
      <c r="G158" s="120"/>
      <c r="H158" s="120"/>
      <c r="I158" s="120"/>
      <c r="J158" s="86" t="s">
        <v>202</v>
      </c>
      <c r="K158" s="87">
        <v>3</v>
      </c>
      <c r="L158" s="119">
        <v>0</v>
      </c>
      <c r="M158" s="120"/>
      <c r="N158" s="121">
        <f>ROUND($L$158*$K$158,2)</f>
        <v>0</v>
      </c>
      <c r="O158" s="120"/>
      <c r="P158" s="120"/>
      <c r="Q158" s="120"/>
      <c r="R158" s="17"/>
      <c r="T158" s="88"/>
      <c r="U158" s="89" t="s">
        <v>27</v>
      </c>
      <c r="V158" s="90">
        <v>0.88500000000000001</v>
      </c>
      <c r="W158" s="90">
        <f>$V$158*$K$158</f>
        <v>2.6550000000000002</v>
      </c>
      <c r="X158" s="90">
        <v>8.1500000000000003E-2</v>
      </c>
      <c r="Y158" s="90">
        <f>$X$158*$K$158</f>
        <v>0.2445</v>
      </c>
      <c r="Z158" s="90">
        <v>0</v>
      </c>
      <c r="AA158" s="91">
        <f>$Z$158*$K$158</f>
        <v>0</v>
      </c>
      <c r="AR158" s="5" t="s">
        <v>109</v>
      </c>
      <c r="AT158" s="5" t="s">
        <v>105</v>
      </c>
      <c r="AU158" s="5" t="s">
        <v>115</v>
      </c>
      <c r="AY158" s="5" t="s">
        <v>104</v>
      </c>
      <c r="BE158" s="48">
        <f>IF($U$158="základní",$N$158,0)</f>
        <v>0</v>
      </c>
      <c r="BF158" s="48">
        <f>IF($U$158="snížená",$N$158,0)</f>
        <v>0</v>
      </c>
      <c r="BG158" s="48">
        <f>IF($U$158="zákl. přenesená",$N$158,0)</f>
        <v>0</v>
      </c>
      <c r="BH158" s="48">
        <f>IF($U$158="sníž. přenesená",$N$158,0)</f>
        <v>0</v>
      </c>
      <c r="BI158" s="48">
        <f>IF($U$158="nulová",$N$158,0)</f>
        <v>0</v>
      </c>
      <c r="BJ158" s="5" t="s">
        <v>11</v>
      </c>
      <c r="BK158" s="48">
        <f>ROUND($L$158*$K$158,2)</f>
        <v>0</v>
      </c>
      <c r="BL158" s="5" t="s">
        <v>109</v>
      </c>
    </row>
    <row r="159" spans="2:64" s="74" customFormat="1" ht="30.75" customHeight="1">
      <c r="B159" s="75"/>
      <c r="D159" s="83" t="s">
        <v>67</v>
      </c>
      <c r="N159" s="111">
        <f>$BK$159</f>
        <v>0</v>
      </c>
      <c r="O159" s="112"/>
      <c r="P159" s="112"/>
      <c r="Q159" s="112"/>
      <c r="R159" s="78"/>
      <c r="T159" s="79"/>
      <c r="W159" s="80">
        <f>SUM($W$160:$W$165)</f>
        <v>133.1277</v>
      </c>
      <c r="Y159" s="80">
        <f>SUM($Y$160:$Y$165)</f>
        <v>36.156016000000008</v>
      </c>
      <c r="AA159" s="81">
        <f>SUM($AA$160:$AA$165)</f>
        <v>0</v>
      </c>
      <c r="AR159" s="77" t="s">
        <v>11</v>
      </c>
      <c r="AT159" s="77" t="s">
        <v>43</v>
      </c>
      <c r="AU159" s="77" t="s">
        <v>11</v>
      </c>
      <c r="AY159" s="77" t="s">
        <v>104</v>
      </c>
      <c r="BK159" s="82">
        <f>SUM($BK$160:$BK$165)</f>
        <v>0</v>
      </c>
    </row>
    <row r="160" spans="2:64" s="5" customFormat="1" ht="27" customHeight="1">
      <c r="B160" s="16"/>
      <c r="C160" s="84" t="s">
        <v>152</v>
      </c>
      <c r="D160" s="84" t="s">
        <v>105</v>
      </c>
      <c r="E160" s="85" t="s">
        <v>648</v>
      </c>
      <c r="F160" s="122" t="s">
        <v>649</v>
      </c>
      <c r="G160" s="120"/>
      <c r="H160" s="120"/>
      <c r="I160" s="120"/>
      <c r="J160" s="86" t="s">
        <v>145</v>
      </c>
      <c r="K160" s="87">
        <v>64.150000000000006</v>
      </c>
      <c r="L160" s="119">
        <v>0</v>
      </c>
      <c r="M160" s="120"/>
      <c r="N160" s="121">
        <f>ROUND($L$160*$K$160,2)</f>
        <v>0</v>
      </c>
      <c r="O160" s="120"/>
      <c r="P160" s="120"/>
      <c r="Q160" s="120"/>
      <c r="R160" s="17"/>
      <c r="T160" s="88"/>
      <c r="U160" s="89" t="s">
        <v>27</v>
      </c>
      <c r="V160" s="90">
        <v>0.25800000000000001</v>
      </c>
      <c r="W160" s="90">
        <f>$V$160*$K$160</f>
        <v>16.550700000000003</v>
      </c>
      <c r="X160" s="90">
        <v>7.2399999999999999E-3</v>
      </c>
      <c r="Y160" s="90">
        <f>$X$160*$K$160</f>
        <v>0.46444600000000003</v>
      </c>
      <c r="Z160" s="90">
        <v>0</v>
      </c>
      <c r="AA160" s="91">
        <f>$Z$160*$K$160</f>
        <v>0</v>
      </c>
      <c r="AR160" s="5" t="s">
        <v>109</v>
      </c>
      <c r="AT160" s="5" t="s">
        <v>105</v>
      </c>
      <c r="AU160" s="5" t="s">
        <v>51</v>
      </c>
      <c r="AY160" s="5" t="s">
        <v>104</v>
      </c>
      <c r="BE160" s="48">
        <f>IF($U$160="základní",$N$160,0)</f>
        <v>0</v>
      </c>
      <c r="BF160" s="48">
        <f>IF($U$160="snížená",$N$160,0)</f>
        <v>0</v>
      </c>
      <c r="BG160" s="48">
        <f>IF($U$160="zákl. přenesená",$N$160,0)</f>
        <v>0</v>
      </c>
      <c r="BH160" s="48">
        <f>IF($U$160="sníž. přenesená",$N$160,0)</f>
        <v>0</v>
      </c>
      <c r="BI160" s="48">
        <f>IF($U$160="nulová",$N$160,0)</f>
        <v>0</v>
      </c>
      <c r="BJ160" s="5" t="s">
        <v>11</v>
      </c>
      <c r="BK160" s="48">
        <f>ROUND($L$160*$K$160,2)</f>
        <v>0</v>
      </c>
      <c r="BL160" s="5" t="s">
        <v>109</v>
      </c>
    </row>
    <row r="161" spans="2:64" s="5" customFormat="1" ht="15.75" customHeight="1">
      <c r="B161" s="92"/>
      <c r="E161" s="93"/>
      <c r="F161" s="125" t="s">
        <v>650</v>
      </c>
      <c r="G161" s="126"/>
      <c r="H161" s="126"/>
      <c r="I161" s="126"/>
      <c r="K161" s="94">
        <v>64.150000000000006</v>
      </c>
      <c r="R161" s="95"/>
      <c r="T161" s="96"/>
      <c r="AA161" s="97"/>
      <c r="AT161" s="93" t="s">
        <v>111</v>
      </c>
      <c r="AU161" s="93" t="s">
        <v>51</v>
      </c>
      <c r="AV161" s="93" t="s">
        <v>51</v>
      </c>
      <c r="AW161" s="93" t="s">
        <v>60</v>
      </c>
      <c r="AX161" s="93" t="s">
        <v>11</v>
      </c>
      <c r="AY161" s="93" t="s">
        <v>104</v>
      </c>
    </row>
    <row r="162" spans="2:64" s="5" customFormat="1" ht="39" customHeight="1">
      <c r="B162" s="16"/>
      <c r="C162" s="84" t="s">
        <v>155</v>
      </c>
      <c r="D162" s="84" t="s">
        <v>105</v>
      </c>
      <c r="E162" s="85" t="s">
        <v>651</v>
      </c>
      <c r="F162" s="122" t="s">
        <v>652</v>
      </c>
      <c r="G162" s="120"/>
      <c r="H162" s="120"/>
      <c r="I162" s="120"/>
      <c r="J162" s="86" t="s">
        <v>202</v>
      </c>
      <c r="K162" s="87">
        <v>3</v>
      </c>
      <c r="L162" s="119">
        <v>0</v>
      </c>
      <c r="M162" s="120"/>
      <c r="N162" s="121">
        <f>ROUND($L$162*$K$162,2)</f>
        <v>0</v>
      </c>
      <c r="O162" s="120"/>
      <c r="P162" s="120"/>
      <c r="Q162" s="120"/>
      <c r="R162" s="17"/>
      <c r="T162" s="88"/>
      <c r="U162" s="89" t="s">
        <v>27</v>
      </c>
      <c r="V162" s="90">
        <v>37.765000000000001</v>
      </c>
      <c r="W162" s="90">
        <f>$V$162*$K$162</f>
        <v>113.295</v>
      </c>
      <c r="X162" s="90">
        <v>11.875170000000001</v>
      </c>
      <c r="Y162" s="90">
        <f>$X$162*$K$162</f>
        <v>35.625510000000006</v>
      </c>
      <c r="Z162" s="90">
        <v>0</v>
      </c>
      <c r="AA162" s="91">
        <f>$Z$162*$K$162</f>
        <v>0</v>
      </c>
      <c r="AR162" s="5" t="s">
        <v>109</v>
      </c>
      <c r="AT162" s="5" t="s">
        <v>105</v>
      </c>
      <c r="AU162" s="5" t="s">
        <v>51</v>
      </c>
      <c r="AY162" s="5" t="s">
        <v>104</v>
      </c>
      <c r="BE162" s="48">
        <f>IF($U$162="základní",$N$162,0)</f>
        <v>0</v>
      </c>
      <c r="BF162" s="48">
        <f>IF($U$162="snížená",$N$162,0)</f>
        <v>0</v>
      </c>
      <c r="BG162" s="48">
        <f>IF($U$162="zákl. přenesená",$N$162,0)</f>
        <v>0</v>
      </c>
      <c r="BH162" s="48">
        <f>IF($U$162="sníž. přenesená",$N$162,0)</f>
        <v>0</v>
      </c>
      <c r="BI162" s="48">
        <f>IF($U$162="nulová",$N$162,0)</f>
        <v>0</v>
      </c>
      <c r="BJ162" s="5" t="s">
        <v>11</v>
      </c>
      <c r="BK162" s="48">
        <f>ROUND($L$162*$K$162,2)</f>
        <v>0</v>
      </c>
      <c r="BL162" s="5" t="s">
        <v>109</v>
      </c>
    </row>
    <row r="163" spans="2:64" s="5" customFormat="1" ht="27" customHeight="1">
      <c r="B163" s="16"/>
      <c r="C163" s="84" t="s">
        <v>5</v>
      </c>
      <c r="D163" s="84" t="s">
        <v>105</v>
      </c>
      <c r="E163" s="85" t="s">
        <v>653</v>
      </c>
      <c r="F163" s="122" t="s">
        <v>654</v>
      </c>
      <c r="G163" s="120"/>
      <c r="H163" s="120"/>
      <c r="I163" s="120"/>
      <c r="J163" s="86" t="s">
        <v>202</v>
      </c>
      <c r="K163" s="87">
        <v>3</v>
      </c>
      <c r="L163" s="119">
        <v>0</v>
      </c>
      <c r="M163" s="120"/>
      <c r="N163" s="121">
        <f>ROUND($L$163*$K$163,2)</f>
        <v>0</v>
      </c>
      <c r="O163" s="120"/>
      <c r="P163" s="120"/>
      <c r="Q163" s="120"/>
      <c r="R163" s="17"/>
      <c r="T163" s="88"/>
      <c r="U163" s="89" t="s">
        <v>27</v>
      </c>
      <c r="V163" s="90">
        <v>1.0940000000000001</v>
      </c>
      <c r="W163" s="90">
        <f>$V$163*$K$163</f>
        <v>3.282</v>
      </c>
      <c r="X163" s="90">
        <v>7.0200000000000002E-3</v>
      </c>
      <c r="Y163" s="90">
        <f>$X$163*$K$163</f>
        <v>2.1060000000000002E-2</v>
      </c>
      <c r="Z163" s="90">
        <v>0</v>
      </c>
      <c r="AA163" s="91">
        <f>$Z$163*$K$163</f>
        <v>0</v>
      </c>
      <c r="AR163" s="5" t="s">
        <v>109</v>
      </c>
      <c r="AT163" s="5" t="s">
        <v>105</v>
      </c>
      <c r="AU163" s="5" t="s">
        <v>51</v>
      </c>
      <c r="AY163" s="5" t="s">
        <v>104</v>
      </c>
      <c r="BE163" s="48">
        <f>IF($U$163="základní",$N$163,0)</f>
        <v>0</v>
      </c>
      <c r="BF163" s="48">
        <f>IF($U$163="snížená",$N$163,0)</f>
        <v>0</v>
      </c>
      <c r="BG163" s="48">
        <f>IF($U$163="zákl. přenesená",$N$163,0)</f>
        <v>0</v>
      </c>
      <c r="BH163" s="48">
        <f>IF($U$163="sníž. přenesená",$N$163,0)</f>
        <v>0</v>
      </c>
      <c r="BI163" s="48">
        <f>IF($U$163="nulová",$N$163,0)</f>
        <v>0</v>
      </c>
      <c r="BJ163" s="5" t="s">
        <v>11</v>
      </c>
      <c r="BK163" s="48">
        <f>ROUND($L$163*$K$163,2)</f>
        <v>0</v>
      </c>
      <c r="BL163" s="5" t="s">
        <v>109</v>
      </c>
    </row>
    <row r="164" spans="2:64" s="5" customFormat="1" ht="15.75" customHeight="1">
      <c r="B164" s="16"/>
      <c r="C164" s="98" t="s">
        <v>160</v>
      </c>
      <c r="D164" s="98" t="s">
        <v>199</v>
      </c>
      <c r="E164" s="99" t="s">
        <v>655</v>
      </c>
      <c r="F164" s="127" t="s">
        <v>656</v>
      </c>
      <c r="G164" s="128"/>
      <c r="H164" s="128"/>
      <c r="I164" s="128"/>
      <c r="J164" s="100" t="s">
        <v>202</v>
      </c>
      <c r="K164" s="101">
        <v>3</v>
      </c>
      <c r="L164" s="129">
        <v>0</v>
      </c>
      <c r="M164" s="128"/>
      <c r="N164" s="130">
        <f>ROUND($L$164*$K$164,2)</f>
        <v>0</v>
      </c>
      <c r="O164" s="120"/>
      <c r="P164" s="120"/>
      <c r="Q164" s="120"/>
      <c r="R164" s="17"/>
      <c r="T164" s="88"/>
      <c r="U164" s="89" t="s">
        <v>27</v>
      </c>
      <c r="V164" s="90">
        <v>0</v>
      </c>
      <c r="W164" s="90">
        <f>$V$164*$K$164</f>
        <v>0</v>
      </c>
      <c r="X164" s="90">
        <v>1.4999999999999999E-2</v>
      </c>
      <c r="Y164" s="90">
        <f>$X$164*$K$164</f>
        <v>4.4999999999999998E-2</v>
      </c>
      <c r="Z164" s="90">
        <v>0</v>
      </c>
      <c r="AA164" s="91">
        <f>$Z$164*$K$164</f>
        <v>0</v>
      </c>
      <c r="AR164" s="5" t="s">
        <v>132</v>
      </c>
      <c r="AT164" s="5" t="s">
        <v>199</v>
      </c>
      <c r="AU164" s="5" t="s">
        <v>51</v>
      </c>
      <c r="AY164" s="5" t="s">
        <v>104</v>
      </c>
      <c r="BE164" s="48">
        <f>IF($U$164="základní",$N$164,0)</f>
        <v>0</v>
      </c>
      <c r="BF164" s="48">
        <f>IF($U$164="snížená",$N$164,0)</f>
        <v>0</v>
      </c>
      <c r="BG164" s="48">
        <f>IF($U$164="zákl. přenesená",$N$164,0)</f>
        <v>0</v>
      </c>
      <c r="BH164" s="48">
        <f>IF($U$164="sníž. přenesená",$N$164,0)</f>
        <v>0</v>
      </c>
      <c r="BI164" s="48">
        <f>IF($U$164="nulová",$N$164,0)</f>
        <v>0</v>
      </c>
      <c r="BJ164" s="5" t="s">
        <v>11</v>
      </c>
      <c r="BK164" s="48">
        <f>ROUND($L$164*$K$164,2)</f>
        <v>0</v>
      </c>
      <c r="BL164" s="5" t="s">
        <v>109</v>
      </c>
    </row>
    <row r="165" spans="2:64" s="5" customFormat="1" ht="27" customHeight="1">
      <c r="B165" s="16"/>
      <c r="C165" s="84" t="s">
        <v>165</v>
      </c>
      <c r="D165" s="84" t="s">
        <v>105</v>
      </c>
      <c r="E165" s="85" t="s">
        <v>657</v>
      </c>
      <c r="F165" s="122" t="s">
        <v>658</v>
      </c>
      <c r="G165" s="120"/>
      <c r="H165" s="120"/>
      <c r="I165" s="120"/>
      <c r="J165" s="86" t="s">
        <v>202</v>
      </c>
      <c r="K165" s="87">
        <v>1</v>
      </c>
      <c r="L165" s="119">
        <v>0</v>
      </c>
      <c r="M165" s="120"/>
      <c r="N165" s="121">
        <f>ROUND($L$165*$K$165,2)</f>
        <v>0</v>
      </c>
      <c r="O165" s="120"/>
      <c r="P165" s="120"/>
      <c r="Q165" s="120"/>
      <c r="R165" s="17"/>
      <c r="T165" s="88"/>
      <c r="U165" s="89" t="s">
        <v>27</v>
      </c>
      <c r="V165" s="90">
        <v>0</v>
      </c>
      <c r="W165" s="90">
        <f>$V$165*$K$165</f>
        <v>0</v>
      </c>
      <c r="X165" s="90">
        <v>0</v>
      </c>
      <c r="Y165" s="90">
        <f>$X$165*$K$165</f>
        <v>0</v>
      </c>
      <c r="Z165" s="90">
        <v>0</v>
      </c>
      <c r="AA165" s="91">
        <f>$Z$165*$K$165</f>
        <v>0</v>
      </c>
      <c r="AR165" s="5" t="s">
        <v>109</v>
      </c>
      <c r="AT165" s="5" t="s">
        <v>105</v>
      </c>
      <c r="AU165" s="5" t="s">
        <v>51</v>
      </c>
      <c r="AY165" s="5" t="s">
        <v>104</v>
      </c>
      <c r="BE165" s="48">
        <f>IF($U$165="základní",$N$165,0)</f>
        <v>0</v>
      </c>
      <c r="BF165" s="48">
        <f>IF($U$165="snížená",$N$165,0)</f>
        <v>0</v>
      </c>
      <c r="BG165" s="48">
        <f>IF($U$165="zákl. přenesená",$N$165,0)</f>
        <v>0</v>
      </c>
      <c r="BH165" s="48">
        <f>IF($U$165="sníž. přenesená",$N$165,0)</f>
        <v>0</v>
      </c>
      <c r="BI165" s="48">
        <f>IF($U$165="nulová",$N$165,0)</f>
        <v>0</v>
      </c>
      <c r="BJ165" s="5" t="s">
        <v>11</v>
      </c>
      <c r="BK165" s="48">
        <f>ROUND($L$165*$K$165,2)</f>
        <v>0</v>
      </c>
      <c r="BL165" s="5" t="s">
        <v>109</v>
      </c>
    </row>
    <row r="166" spans="2:64" s="74" customFormat="1" ht="37.5" customHeight="1">
      <c r="B166" s="75"/>
      <c r="D166" s="76" t="s">
        <v>75</v>
      </c>
      <c r="N166" s="116">
        <f>$BK$166</f>
        <v>0</v>
      </c>
      <c r="O166" s="112"/>
      <c r="P166" s="112"/>
      <c r="Q166" s="112"/>
      <c r="R166" s="78"/>
      <c r="T166" s="79"/>
      <c r="W166" s="80">
        <f>$W$167</f>
        <v>0.58650000000000002</v>
      </c>
      <c r="Y166" s="80">
        <f>$Y$167</f>
        <v>0</v>
      </c>
      <c r="AA166" s="81">
        <f>$AA$167</f>
        <v>0</v>
      </c>
      <c r="AR166" s="77" t="s">
        <v>115</v>
      </c>
      <c r="AT166" s="77" t="s">
        <v>43</v>
      </c>
      <c r="AU166" s="77" t="s">
        <v>44</v>
      </c>
      <c r="AY166" s="77" t="s">
        <v>104</v>
      </c>
      <c r="BK166" s="82">
        <f>$BK$167</f>
        <v>0</v>
      </c>
    </row>
    <row r="167" spans="2:64" s="74" customFormat="1" ht="21" customHeight="1">
      <c r="B167" s="75"/>
      <c r="D167" s="83" t="s">
        <v>77</v>
      </c>
      <c r="N167" s="111">
        <f>$BK$167</f>
        <v>0</v>
      </c>
      <c r="O167" s="112"/>
      <c r="P167" s="112"/>
      <c r="Q167" s="112"/>
      <c r="R167" s="78"/>
      <c r="T167" s="79"/>
      <c r="W167" s="80">
        <f>SUM($W$168:$W$169)</f>
        <v>0.58650000000000002</v>
      </c>
      <c r="Y167" s="80">
        <f>SUM($Y$168:$Y$169)</f>
        <v>0</v>
      </c>
      <c r="AA167" s="81">
        <f>SUM($AA$168:$AA$169)</f>
        <v>0</v>
      </c>
      <c r="AR167" s="77" t="s">
        <v>115</v>
      </c>
      <c r="AT167" s="77" t="s">
        <v>43</v>
      </c>
      <c r="AU167" s="77" t="s">
        <v>11</v>
      </c>
      <c r="AY167" s="77" t="s">
        <v>104</v>
      </c>
      <c r="BK167" s="82">
        <f>SUM($BK$168:$BK$169)</f>
        <v>0</v>
      </c>
    </row>
    <row r="168" spans="2:64" s="5" customFormat="1" ht="15.75" customHeight="1">
      <c r="B168" s="16"/>
      <c r="C168" s="84" t="s">
        <v>169</v>
      </c>
      <c r="D168" s="84" t="s">
        <v>105</v>
      </c>
      <c r="E168" s="85" t="s">
        <v>659</v>
      </c>
      <c r="F168" s="122" t="s">
        <v>660</v>
      </c>
      <c r="G168" s="120"/>
      <c r="H168" s="120"/>
      <c r="I168" s="120"/>
      <c r="J168" s="86" t="s">
        <v>108</v>
      </c>
      <c r="K168" s="87">
        <v>3.45</v>
      </c>
      <c r="L168" s="119">
        <v>0</v>
      </c>
      <c r="M168" s="120"/>
      <c r="N168" s="121">
        <f>ROUND($L$168*$K$168,2)</f>
        <v>0</v>
      </c>
      <c r="O168" s="120"/>
      <c r="P168" s="120"/>
      <c r="Q168" s="120"/>
      <c r="R168" s="17"/>
      <c r="T168" s="88"/>
      <c r="U168" s="89" t="s">
        <v>27</v>
      </c>
      <c r="V168" s="90">
        <v>0.17</v>
      </c>
      <c r="W168" s="90">
        <f>$V$168*$K$168</f>
        <v>0.58650000000000002</v>
      </c>
      <c r="X168" s="90">
        <v>0</v>
      </c>
      <c r="Y168" s="90">
        <f>$X$168*$K$168</f>
        <v>0</v>
      </c>
      <c r="Z168" s="90">
        <v>0</v>
      </c>
      <c r="AA168" s="91">
        <f>$Z$168*$K$168</f>
        <v>0</v>
      </c>
      <c r="AR168" s="5" t="s">
        <v>327</v>
      </c>
      <c r="AT168" s="5" t="s">
        <v>105</v>
      </c>
      <c r="AU168" s="5" t="s">
        <v>51</v>
      </c>
      <c r="AY168" s="5" t="s">
        <v>104</v>
      </c>
      <c r="BE168" s="48">
        <f>IF($U$168="základní",$N$168,0)</f>
        <v>0</v>
      </c>
      <c r="BF168" s="48">
        <f>IF($U$168="snížená",$N$168,0)</f>
        <v>0</v>
      </c>
      <c r="BG168" s="48">
        <f>IF($U$168="zákl. přenesená",$N$168,0)</f>
        <v>0</v>
      </c>
      <c r="BH168" s="48">
        <f>IF($U$168="sníž. přenesená",$N$168,0)</f>
        <v>0</v>
      </c>
      <c r="BI168" s="48">
        <f>IF($U$168="nulová",$N$168,0)</f>
        <v>0</v>
      </c>
      <c r="BJ168" s="5" t="s">
        <v>11</v>
      </c>
      <c r="BK168" s="48">
        <f>ROUND($L$168*$K$168,2)</f>
        <v>0</v>
      </c>
      <c r="BL168" s="5" t="s">
        <v>327</v>
      </c>
    </row>
    <row r="169" spans="2:64" s="5" customFormat="1" ht="15.75" customHeight="1">
      <c r="B169" s="92"/>
      <c r="E169" s="93"/>
      <c r="F169" s="125" t="s">
        <v>661</v>
      </c>
      <c r="G169" s="126"/>
      <c r="H169" s="126"/>
      <c r="I169" s="126"/>
      <c r="K169" s="94">
        <v>3.45</v>
      </c>
      <c r="R169" s="95"/>
      <c r="T169" s="96"/>
      <c r="AA169" s="97"/>
      <c r="AT169" s="93" t="s">
        <v>111</v>
      </c>
      <c r="AU169" s="93" t="s">
        <v>51</v>
      </c>
      <c r="AV169" s="93" t="s">
        <v>51</v>
      </c>
      <c r="AW169" s="93" t="s">
        <v>60</v>
      </c>
      <c r="AX169" s="93" t="s">
        <v>11</v>
      </c>
      <c r="AY169" s="93" t="s">
        <v>104</v>
      </c>
    </row>
    <row r="170" spans="2:64" s="74" customFormat="1" ht="37.5" customHeight="1">
      <c r="B170" s="75"/>
      <c r="D170" s="76" t="s">
        <v>78</v>
      </c>
      <c r="N170" s="116">
        <f>$BK$170</f>
        <v>0</v>
      </c>
      <c r="O170" s="112"/>
      <c r="P170" s="112"/>
      <c r="Q170" s="112"/>
      <c r="R170" s="78"/>
      <c r="T170" s="79"/>
      <c r="W170" s="80">
        <f>$W$171</f>
        <v>0</v>
      </c>
      <c r="Y170" s="80">
        <f>$Y$171</f>
        <v>0</v>
      </c>
      <c r="AA170" s="81">
        <f>$AA$171</f>
        <v>0</v>
      </c>
      <c r="AR170" s="77" t="s">
        <v>121</v>
      </c>
      <c r="AT170" s="77" t="s">
        <v>43</v>
      </c>
      <c r="AU170" s="77" t="s">
        <v>44</v>
      </c>
      <c r="AY170" s="77" t="s">
        <v>104</v>
      </c>
      <c r="BK170" s="82">
        <f>$BK$171</f>
        <v>0</v>
      </c>
    </row>
    <row r="171" spans="2:64" s="5" customFormat="1" ht="27" customHeight="1">
      <c r="B171" s="16"/>
      <c r="C171" s="84" t="s">
        <v>173</v>
      </c>
      <c r="D171" s="84" t="s">
        <v>105</v>
      </c>
      <c r="E171" s="85" t="s">
        <v>563</v>
      </c>
      <c r="F171" s="122" t="s">
        <v>662</v>
      </c>
      <c r="G171" s="120"/>
      <c r="H171" s="120"/>
      <c r="I171" s="120"/>
      <c r="J171" s="86" t="s">
        <v>663</v>
      </c>
      <c r="K171" s="87">
        <v>1</v>
      </c>
      <c r="L171" s="119">
        <v>0</v>
      </c>
      <c r="M171" s="120"/>
      <c r="N171" s="121">
        <f>ROUND($L$171*$K$171,2)</f>
        <v>0</v>
      </c>
      <c r="O171" s="120"/>
      <c r="P171" s="120"/>
      <c r="Q171" s="120"/>
      <c r="R171" s="17"/>
      <c r="T171" s="88"/>
      <c r="U171" s="89" t="s">
        <v>27</v>
      </c>
      <c r="V171" s="90">
        <v>0</v>
      </c>
      <c r="W171" s="90">
        <f>$V$171*$K$171</f>
        <v>0</v>
      </c>
      <c r="X171" s="90">
        <v>0</v>
      </c>
      <c r="Y171" s="90">
        <f>$X$171*$K$171</f>
        <v>0</v>
      </c>
      <c r="Z171" s="90">
        <v>0</v>
      </c>
      <c r="AA171" s="91">
        <f>$Z$171*$K$171</f>
        <v>0</v>
      </c>
      <c r="AR171" s="5" t="s">
        <v>565</v>
      </c>
      <c r="AT171" s="5" t="s">
        <v>105</v>
      </c>
      <c r="AU171" s="5" t="s">
        <v>11</v>
      </c>
      <c r="AY171" s="5" t="s">
        <v>104</v>
      </c>
      <c r="BE171" s="48">
        <f>IF($U$171="základní",$N$171,0)</f>
        <v>0</v>
      </c>
      <c r="BF171" s="48">
        <f>IF($U$171="snížená",$N$171,0)</f>
        <v>0</v>
      </c>
      <c r="BG171" s="48">
        <f>IF($U$171="zákl. přenesená",$N$171,0)</f>
        <v>0</v>
      </c>
      <c r="BH171" s="48">
        <f>IF($U$171="sníž. přenesená",$N$171,0)</f>
        <v>0</v>
      </c>
      <c r="BI171" s="48">
        <f>IF($U$171="nulová",$N$171,0)</f>
        <v>0</v>
      </c>
      <c r="BJ171" s="5" t="s">
        <v>11</v>
      </c>
      <c r="BK171" s="48">
        <f>ROUND($L$171*$K$171,2)</f>
        <v>0</v>
      </c>
      <c r="BL171" s="5" t="s">
        <v>565</v>
      </c>
    </row>
    <row r="172" spans="2:64" s="5" customFormat="1" ht="51" customHeight="1">
      <c r="B172" s="16"/>
      <c r="D172" s="76" t="s">
        <v>590</v>
      </c>
      <c r="N172" s="116">
        <f>$BK$172</f>
        <v>0</v>
      </c>
      <c r="O172" s="118"/>
      <c r="P172" s="118"/>
      <c r="Q172" s="118"/>
      <c r="R172" s="17"/>
      <c r="T172" s="39"/>
      <c r="AA172" s="40"/>
      <c r="AT172" s="5" t="s">
        <v>43</v>
      </c>
      <c r="AU172" s="5" t="s">
        <v>44</v>
      </c>
      <c r="AY172" s="5" t="s">
        <v>591</v>
      </c>
      <c r="BK172" s="48">
        <f>SUM($BK$173:$BK$177)</f>
        <v>0</v>
      </c>
    </row>
    <row r="173" spans="2:64" s="5" customFormat="1" ht="23.25" customHeight="1">
      <c r="B173" s="16"/>
      <c r="C173" s="102"/>
      <c r="D173" s="102" t="s">
        <v>105</v>
      </c>
      <c r="E173" s="103"/>
      <c r="F173" s="123"/>
      <c r="G173" s="124"/>
      <c r="H173" s="124"/>
      <c r="I173" s="124"/>
      <c r="J173" s="104"/>
      <c r="K173" s="105"/>
      <c r="L173" s="119"/>
      <c r="M173" s="120"/>
      <c r="N173" s="121">
        <f>$BK$173</f>
        <v>0</v>
      </c>
      <c r="O173" s="120"/>
      <c r="P173" s="120"/>
      <c r="Q173" s="120"/>
      <c r="R173" s="17"/>
      <c r="T173" s="88"/>
      <c r="U173" s="106" t="s">
        <v>27</v>
      </c>
      <c r="AA173" s="40"/>
      <c r="AT173" s="5" t="s">
        <v>591</v>
      </c>
      <c r="AU173" s="5" t="s">
        <v>11</v>
      </c>
      <c r="AY173" s="5" t="s">
        <v>591</v>
      </c>
      <c r="BE173" s="48">
        <f>IF($U$173="základní",$N$173,0)</f>
        <v>0</v>
      </c>
      <c r="BF173" s="48">
        <f>IF($U$173="snížená",$N$173,0)</f>
        <v>0</v>
      </c>
      <c r="BG173" s="48">
        <f>IF($U$173="zákl. přenesená",$N$173,0)</f>
        <v>0</v>
      </c>
      <c r="BH173" s="48">
        <f>IF($U$173="sníž. přenesená",$N$173,0)</f>
        <v>0</v>
      </c>
      <c r="BI173" s="48">
        <f>IF($U$173="nulová",$N$173,0)</f>
        <v>0</v>
      </c>
      <c r="BJ173" s="5" t="s">
        <v>11</v>
      </c>
      <c r="BK173" s="48">
        <f>$L$173*$K$173</f>
        <v>0</v>
      </c>
    </row>
    <row r="174" spans="2:64" s="5" customFormat="1" ht="23.25" customHeight="1">
      <c r="B174" s="16"/>
      <c r="C174" s="102"/>
      <c r="D174" s="102" t="s">
        <v>105</v>
      </c>
      <c r="E174" s="103"/>
      <c r="F174" s="123"/>
      <c r="G174" s="124"/>
      <c r="H174" s="124"/>
      <c r="I174" s="124"/>
      <c r="J174" s="104"/>
      <c r="K174" s="105"/>
      <c r="L174" s="119"/>
      <c r="M174" s="120"/>
      <c r="N174" s="121">
        <f>$BK$174</f>
        <v>0</v>
      </c>
      <c r="O174" s="120"/>
      <c r="P174" s="120"/>
      <c r="Q174" s="120"/>
      <c r="R174" s="17"/>
      <c r="T174" s="88"/>
      <c r="U174" s="106" t="s">
        <v>27</v>
      </c>
      <c r="AA174" s="40"/>
      <c r="AT174" s="5" t="s">
        <v>591</v>
      </c>
      <c r="AU174" s="5" t="s">
        <v>11</v>
      </c>
      <c r="AY174" s="5" t="s">
        <v>591</v>
      </c>
      <c r="BE174" s="48">
        <f>IF($U$174="základní",$N$174,0)</f>
        <v>0</v>
      </c>
      <c r="BF174" s="48">
        <f>IF($U$174="snížená",$N$174,0)</f>
        <v>0</v>
      </c>
      <c r="BG174" s="48">
        <f>IF($U$174="zákl. přenesená",$N$174,0)</f>
        <v>0</v>
      </c>
      <c r="BH174" s="48">
        <f>IF($U$174="sníž. přenesená",$N$174,0)</f>
        <v>0</v>
      </c>
      <c r="BI174" s="48">
        <f>IF($U$174="nulová",$N$174,0)</f>
        <v>0</v>
      </c>
      <c r="BJ174" s="5" t="s">
        <v>11</v>
      </c>
      <c r="BK174" s="48">
        <f>$L$174*$K$174</f>
        <v>0</v>
      </c>
    </row>
    <row r="175" spans="2:64" s="5" customFormat="1" ht="23.25" customHeight="1">
      <c r="B175" s="16"/>
      <c r="C175" s="102"/>
      <c r="D175" s="102" t="s">
        <v>105</v>
      </c>
      <c r="E175" s="103"/>
      <c r="F175" s="123"/>
      <c r="G175" s="124"/>
      <c r="H175" s="124"/>
      <c r="I175" s="124"/>
      <c r="J175" s="104"/>
      <c r="K175" s="105"/>
      <c r="L175" s="119"/>
      <c r="M175" s="120"/>
      <c r="N175" s="121">
        <f>$BK$175</f>
        <v>0</v>
      </c>
      <c r="O175" s="120"/>
      <c r="P175" s="120"/>
      <c r="Q175" s="120"/>
      <c r="R175" s="17"/>
      <c r="T175" s="88"/>
      <c r="U175" s="106" t="s">
        <v>27</v>
      </c>
      <c r="AA175" s="40"/>
      <c r="AT175" s="5" t="s">
        <v>591</v>
      </c>
      <c r="AU175" s="5" t="s">
        <v>11</v>
      </c>
      <c r="AY175" s="5" t="s">
        <v>591</v>
      </c>
      <c r="BE175" s="48">
        <f>IF($U$175="základní",$N$175,0)</f>
        <v>0</v>
      </c>
      <c r="BF175" s="48">
        <f>IF($U$175="snížená",$N$175,0)</f>
        <v>0</v>
      </c>
      <c r="BG175" s="48">
        <f>IF($U$175="zákl. přenesená",$N$175,0)</f>
        <v>0</v>
      </c>
      <c r="BH175" s="48">
        <f>IF($U$175="sníž. přenesená",$N$175,0)</f>
        <v>0</v>
      </c>
      <c r="BI175" s="48">
        <f>IF($U$175="nulová",$N$175,0)</f>
        <v>0</v>
      </c>
      <c r="BJ175" s="5" t="s">
        <v>11</v>
      </c>
      <c r="BK175" s="48">
        <f>$L$175*$K$175</f>
        <v>0</v>
      </c>
    </row>
    <row r="176" spans="2:64" s="5" customFormat="1" ht="23.25" customHeight="1">
      <c r="B176" s="16"/>
      <c r="C176" s="102"/>
      <c r="D176" s="102" t="s">
        <v>105</v>
      </c>
      <c r="E176" s="103"/>
      <c r="F176" s="123"/>
      <c r="G176" s="124"/>
      <c r="H176" s="124"/>
      <c r="I176" s="124"/>
      <c r="J176" s="104"/>
      <c r="K176" s="105"/>
      <c r="L176" s="119"/>
      <c r="M176" s="120"/>
      <c r="N176" s="121">
        <f>$BK$176</f>
        <v>0</v>
      </c>
      <c r="O176" s="120"/>
      <c r="P176" s="120"/>
      <c r="Q176" s="120"/>
      <c r="R176" s="17"/>
      <c r="T176" s="88"/>
      <c r="U176" s="106" t="s">
        <v>27</v>
      </c>
      <c r="AA176" s="40"/>
      <c r="AT176" s="5" t="s">
        <v>591</v>
      </c>
      <c r="AU176" s="5" t="s">
        <v>11</v>
      </c>
      <c r="AY176" s="5" t="s">
        <v>591</v>
      </c>
      <c r="BE176" s="48">
        <f>IF($U$176="základní",$N$176,0)</f>
        <v>0</v>
      </c>
      <c r="BF176" s="48">
        <f>IF($U$176="snížená",$N$176,0)</f>
        <v>0</v>
      </c>
      <c r="BG176" s="48">
        <f>IF($U$176="zákl. přenesená",$N$176,0)</f>
        <v>0</v>
      </c>
      <c r="BH176" s="48">
        <f>IF($U$176="sníž. přenesená",$N$176,0)</f>
        <v>0</v>
      </c>
      <c r="BI176" s="48">
        <f>IF($U$176="nulová",$N$176,0)</f>
        <v>0</v>
      </c>
      <c r="BJ176" s="5" t="s">
        <v>11</v>
      </c>
      <c r="BK176" s="48">
        <f>$L$176*$K$176</f>
        <v>0</v>
      </c>
    </row>
    <row r="177" spans="2:63" s="5" customFormat="1" ht="23.25" customHeight="1">
      <c r="B177" s="16"/>
      <c r="C177" s="102"/>
      <c r="D177" s="102" t="s">
        <v>105</v>
      </c>
      <c r="E177" s="103"/>
      <c r="F177" s="123"/>
      <c r="G177" s="124"/>
      <c r="H177" s="124"/>
      <c r="I177" s="124"/>
      <c r="J177" s="104"/>
      <c r="K177" s="105"/>
      <c r="L177" s="119"/>
      <c r="M177" s="120"/>
      <c r="N177" s="121">
        <f>$BK$177</f>
        <v>0</v>
      </c>
      <c r="O177" s="120"/>
      <c r="P177" s="120"/>
      <c r="Q177" s="120"/>
      <c r="R177" s="17"/>
      <c r="T177" s="88"/>
      <c r="U177" s="106" t="s">
        <v>27</v>
      </c>
      <c r="V177" s="29"/>
      <c r="W177" s="29"/>
      <c r="X177" s="29"/>
      <c r="Y177" s="29"/>
      <c r="Z177" s="29"/>
      <c r="AA177" s="31"/>
      <c r="AT177" s="5" t="s">
        <v>591</v>
      </c>
      <c r="AU177" s="5" t="s">
        <v>11</v>
      </c>
      <c r="AY177" s="5" t="s">
        <v>591</v>
      </c>
      <c r="BE177" s="48">
        <f>IF($U$177="základní",$N$177,0)</f>
        <v>0</v>
      </c>
      <c r="BF177" s="48">
        <f>IF($U$177="snížená",$N$177,0)</f>
        <v>0</v>
      </c>
      <c r="BG177" s="48">
        <f>IF($U$177="zákl. přenesená",$N$177,0)</f>
        <v>0</v>
      </c>
      <c r="BH177" s="48">
        <f>IF($U$177="sníž. přenesená",$N$177,0)</f>
        <v>0</v>
      </c>
      <c r="BI177" s="48">
        <f>IF($U$177="nulová",$N$177,0)</f>
        <v>0</v>
      </c>
      <c r="BJ177" s="5" t="s">
        <v>11</v>
      </c>
      <c r="BK177" s="48">
        <f>$L$177*$K$177</f>
        <v>0</v>
      </c>
    </row>
    <row r="178" spans="2:63" s="5" customFormat="1" ht="7.5" customHeight="1">
      <c r="B178" s="32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4"/>
    </row>
    <row r="373" s="2" customFormat="1" ht="14.25" customHeight="1"/>
  </sheetData>
  <mergeCells count="172">
    <mergeCell ref="O12:P12"/>
    <mergeCell ref="O14:P14"/>
    <mergeCell ref="E15:L15"/>
    <mergeCell ref="O15:P15"/>
    <mergeCell ref="O17:P17"/>
    <mergeCell ref="O18:P18"/>
    <mergeCell ref="C2:Q2"/>
    <mergeCell ref="C4:Q4"/>
    <mergeCell ref="F6:P6"/>
    <mergeCell ref="F7:P7"/>
    <mergeCell ref="O9:P9"/>
    <mergeCell ref="O11:P11"/>
    <mergeCell ref="H30:J30"/>
    <mergeCell ref="M30:P30"/>
    <mergeCell ref="H31:J31"/>
    <mergeCell ref="M31:P31"/>
    <mergeCell ref="H32:J32"/>
    <mergeCell ref="M32:P32"/>
    <mergeCell ref="O20:P20"/>
    <mergeCell ref="O21:P21"/>
    <mergeCell ref="M24:P24"/>
    <mergeCell ref="M25:P25"/>
    <mergeCell ref="M27:P27"/>
    <mergeCell ref="H29:J29"/>
    <mergeCell ref="M29:P29"/>
    <mergeCell ref="C86:G86"/>
    <mergeCell ref="N86:Q86"/>
    <mergeCell ref="N88:Q88"/>
    <mergeCell ref="H33:J33"/>
    <mergeCell ref="M33:P33"/>
    <mergeCell ref="L35:P35"/>
    <mergeCell ref="C76:Q76"/>
    <mergeCell ref="F78:P78"/>
    <mergeCell ref="F79:P79"/>
    <mergeCell ref="N89:Q89"/>
    <mergeCell ref="N90:Q90"/>
    <mergeCell ref="N91:Q91"/>
    <mergeCell ref="N92:Q92"/>
    <mergeCell ref="N93:Q93"/>
    <mergeCell ref="N94:Q94"/>
    <mergeCell ref="M81:P81"/>
    <mergeCell ref="M83:Q83"/>
    <mergeCell ref="M84:Q84"/>
    <mergeCell ref="D102:H102"/>
    <mergeCell ref="N102:Q102"/>
    <mergeCell ref="D103:H103"/>
    <mergeCell ref="N103:Q103"/>
    <mergeCell ref="D104:H104"/>
    <mergeCell ref="N104:Q104"/>
    <mergeCell ref="N95:Q95"/>
    <mergeCell ref="N96:Q96"/>
    <mergeCell ref="N97:Q97"/>
    <mergeCell ref="N98:Q98"/>
    <mergeCell ref="N100:Q100"/>
    <mergeCell ref="D101:H101"/>
    <mergeCell ref="N101:Q101"/>
    <mergeCell ref="F117:P117"/>
    <mergeCell ref="M119:P119"/>
    <mergeCell ref="M121:Q121"/>
    <mergeCell ref="M122:Q122"/>
    <mergeCell ref="F124:I124"/>
    <mergeCell ref="L124:M124"/>
    <mergeCell ref="N124:Q124"/>
    <mergeCell ref="D105:H105"/>
    <mergeCell ref="N105:Q105"/>
    <mergeCell ref="N106:Q106"/>
    <mergeCell ref="L108:Q108"/>
    <mergeCell ref="C114:Q114"/>
    <mergeCell ref="F116:P116"/>
    <mergeCell ref="F131:I131"/>
    <mergeCell ref="F132:I132"/>
    <mergeCell ref="L132:M132"/>
    <mergeCell ref="N132:Q132"/>
    <mergeCell ref="F133:I133"/>
    <mergeCell ref="L133:M133"/>
    <mergeCell ref="N133:Q133"/>
    <mergeCell ref="F128:I128"/>
    <mergeCell ref="L128:M128"/>
    <mergeCell ref="N128:Q128"/>
    <mergeCell ref="F129:I129"/>
    <mergeCell ref="F130:I130"/>
    <mergeCell ref="L130:M130"/>
    <mergeCell ref="N130:Q130"/>
    <mergeCell ref="F137:I137"/>
    <mergeCell ref="F138:I138"/>
    <mergeCell ref="F139:I139"/>
    <mergeCell ref="F140:I140"/>
    <mergeCell ref="F141:I141"/>
    <mergeCell ref="F142:I142"/>
    <mergeCell ref="F134:I134"/>
    <mergeCell ref="L134:M134"/>
    <mergeCell ref="N134:Q134"/>
    <mergeCell ref="F135:I135"/>
    <mergeCell ref="F136:I136"/>
    <mergeCell ref="L136:M136"/>
    <mergeCell ref="N136:Q136"/>
    <mergeCell ref="F149:I149"/>
    <mergeCell ref="L149:M149"/>
    <mergeCell ref="N149:Q149"/>
    <mergeCell ref="F150:I150"/>
    <mergeCell ref="L150:M150"/>
    <mergeCell ref="N150:Q150"/>
    <mergeCell ref="F143:I143"/>
    <mergeCell ref="F144:I144"/>
    <mergeCell ref="F145:I145"/>
    <mergeCell ref="F146:I146"/>
    <mergeCell ref="F147:I147"/>
    <mergeCell ref="F148:I148"/>
    <mergeCell ref="F156:I156"/>
    <mergeCell ref="L156:M156"/>
    <mergeCell ref="N156:Q156"/>
    <mergeCell ref="F158:I158"/>
    <mergeCell ref="L158:M158"/>
    <mergeCell ref="N158:Q158"/>
    <mergeCell ref="F151:I151"/>
    <mergeCell ref="F153:I153"/>
    <mergeCell ref="L153:M153"/>
    <mergeCell ref="N153:Q153"/>
    <mergeCell ref="F154:I154"/>
    <mergeCell ref="L154:M154"/>
    <mergeCell ref="N154:Q154"/>
    <mergeCell ref="F163:I163"/>
    <mergeCell ref="L163:M163"/>
    <mergeCell ref="N163:Q163"/>
    <mergeCell ref="F164:I164"/>
    <mergeCell ref="L164:M164"/>
    <mergeCell ref="N164:Q164"/>
    <mergeCell ref="F160:I160"/>
    <mergeCell ref="L160:M160"/>
    <mergeCell ref="N160:Q160"/>
    <mergeCell ref="F161:I161"/>
    <mergeCell ref="F162:I162"/>
    <mergeCell ref="L162:M162"/>
    <mergeCell ref="N162:Q162"/>
    <mergeCell ref="L173:M173"/>
    <mergeCell ref="N173:Q173"/>
    <mergeCell ref="F174:I174"/>
    <mergeCell ref="L174:M174"/>
    <mergeCell ref="N174:Q174"/>
    <mergeCell ref="N170:Q170"/>
    <mergeCell ref="F165:I165"/>
    <mergeCell ref="L165:M165"/>
    <mergeCell ref="N165:Q165"/>
    <mergeCell ref="F168:I168"/>
    <mergeCell ref="L168:M168"/>
    <mergeCell ref="N168:Q168"/>
    <mergeCell ref="N166:Q166"/>
    <mergeCell ref="N167:Q167"/>
    <mergeCell ref="N172:Q172"/>
    <mergeCell ref="H1:K1"/>
    <mergeCell ref="S2:AC2"/>
    <mergeCell ref="F177:I177"/>
    <mergeCell ref="L177:M177"/>
    <mergeCell ref="N177:Q177"/>
    <mergeCell ref="N125:Q125"/>
    <mergeCell ref="N126:Q126"/>
    <mergeCell ref="N127:Q127"/>
    <mergeCell ref="N152:Q152"/>
    <mergeCell ref="N155:Q155"/>
    <mergeCell ref="N157:Q157"/>
    <mergeCell ref="N159:Q159"/>
    <mergeCell ref="F175:I175"/>
    <mergeCell ref="L175:M175"/>
    <mergeCell ref="N175:Q175"/>
    <mergeCell ref="F169:I169"/>
    <mergeCell ref="F171:I171"/>
    <mergeCell ref="L171:M171"/>
    <mergeCell ref="N171:Q171"/>
    <mergeCell ref="F176:I176"/>
    <mergeCell ref="L176:M176"/>
    <mergeCell ref="N176:Q176"/>
    <mergeCell ref="F173:I173"/>
  </mergeCells>
  <phoneticPr fontId="0" type="noConversion"/>
  <dataValidations count="2">
    <dataValidation type="list" allowBlank="1" showInputMessage="1" showErrorMessage="1" error="Povoleny jsou hodnoty K a M." sqref="D173:D178">
      <formula1>"K,M"</formula1>
    </dataValidation>
    <dataValidation type="list" allowBlank="1" showInputMessage="1" showErrorMessage="1" error="Povoleny jsou hodnoty základní, snížená, zákl. přenesená, sníž. přenesená, nulová." sqref="U173:U178">
      <formula1>"základní,snížená,zákl. přenesená,sníž. přenesená,nulová"</formula1>
    </dataValidation>
  </dataValidations>
  <hyperlinks>
    <hyperlink ref="F1:G1" location="C2" tooltip="Krycí list rozpočtu" display="1) Krycí list rozpočtu"/>
    <hyperlink ref="H1:K1" location="C86" tooltip="Rekapitulace rozpočtu" display="2) Rekapitulace rozpočtu"/>
    <hyperlink ref="L1" location="C124" tooltip="Rozpočet" display="3) Rozpočet"/>
    <hyperlink ref="S1:T1" location="'Rekapitulace stavby'!C2" tooltip="Rekapitulace stavby" display="Rekapitulace stavby"/>
  </hyperlinks>
  <pageMargins left="0.59027779102325439" right="0.59027779102325439" top="0.59027779102325439" bottom="0.59027779102325439" header="0" footer="0"/>
  <pageSetup paperSize="9" scale="95" fitToHeight="100" orientation="portrait" blackAndWhite="1" r:id="rId1"/>
  <headerFooter alignWithMargins="0"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6</vt:i4>
      </vt:variant>
    </vt:vector>
  </HeadingPairs>
  <TitlesOfParts>
    <vt:vector size="9" baseType="lpstr">
      <vt:lpstr>SO 110.1 - Komunikace a z...</vt:lpstr>
      <vt:lpstr>SO 120.1 - Mobiliář</vt:lpstr>
      <vt:lpstr>SO 300 - Přípojka dešťové...</vt:lpstr>
      <vt:lpstr>'SO 110.1 - Komunikace a z...'!Názvy_tisku</vt:lpstr>
      <vt:lpstr>'SO 120.1 - Mobiliář'!Názvy_tisku</vt:lpstr>
      <vt:lpstr>'SO 300 - Přípojka dešťové...'!Názvy_tisku</vt:lpstr>
      <vt:lpstr>'SO 110.1 - Komunikace a z...'!Oblast_tisku</vt:lpstr>
      <vt:lpstr>'SO 120.1 - Mobiliář'!Oblast_tisku</vt:lpstr>
      <vt:lpstr>'SO 300 - Přípojka dešťové...'!Oblast_tisku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Reisingerová Regina</dc:creator>
  <cp:lastModifiedBy>Admin</cp:lastModifiedBy>
  <cp:lastPrinted>2014-03-04T11:51:29Z</cp:lastPrinted>
  <dcterms:created xsi:type="dcterms:W3CDTF">2014-03-04T11:13:58Z</dcterms:created>
  <dcterms:modified xsi:type="dcterms:W3CDTF">2014-03-04T12:51:24Z</dcterms:modified>
</cp:coreProperties>
</file>