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3035" windowHeight="8955"/>
  </bookViews>
  <sheets>
    <sheet name="Rekapitulace stavby" sheetId="1" r:id="rId1"/>
    <sheet name="1 - Stavební část " sheetId="2" r:id="rId2"/>
    <sheet name="VON - Vedlejší a ostatní ..." sheetId="3" r:id="rId3"/>
    <sheet name="Pokyny pro vyplnění" sheetId="4" r:id="rId4"/>
  </sheets>
  <definedNames>
    <definedName name="_xlnm._FilterDatabase" localSheetId="1" hidden="1">'1 - Stavební část '!$C$84:$K$84</definedName>
    <definedName name="_xlnm._FilterDatabase" localSheetId="2" hidden="1">'VON - Vedlejší a ostatní ...'!$C$78:$K$78</definedName>
    <definedName name="_xlnm.Print_Titles" localSheetId="1">'1 - Stavební část '!$84:$84</definedName>
    <definedName name="_xlnm.Print_Titles" localSheetId="0">'Rekapitulace stavby'!$49:$49</definedName>
    <definedName name="_xlnm.Print_Titles" localSheetId="2">'VON - Vedlejší a ostatní ...'!$78:$78</definedName>
    <definedName name="_xlnm.Print_Area" localSheetId="1">'1 - Stavební část '!$C$4:$J$36,'1 - Stavební část '!$C$42:$J$66,'1 - Stavební část '!$C$72:$K$262</definedName>
    <definedName name="_xlnm.Print_Area" localSheetId="3">'Pokyny pro vyplnění'!$B$2:$K$69,'Pokyny pro vyplnění'!$B$72:$K$116,'Pokyny pro vyplnění'!$B$119:$K$184,'Pokyny pro vyplnění'!$B$187:$K$207</definedName>
    <definedName name="_xlnm.Print_Area" localSheetId="0">'Rekapitulace stavby'!$D$4:$AO$33,'Rekapitulace stavby'!$C$39:$AQ$54</definedName>
    <definedName name="_xlnm.Print_Area" localSheetId="2">'VON - Vedlejší a ostatní ...'!$C$4:$J$36,'VON - Vedlejší a ostatní ...'!$C$42:$J$60,'VON - Vedlejší a ostatní ...'!$C$66:$K$102</definedName>
  </definedNames>
  <calcPr calcId="145621" fullCalcOnLoad="1" iterateCount="1"/>
</workbook>
</file>

<file path=xl/calcChain.xml><?xml version="1.0" encoding="utf-8"?>
<calcChain xmlns="http://schemas.openxmlformats.org/spreadsheetml/2006/main">
  <c r="E7" i="2" l="1"/>
  <c r="J12" i="2"/>
  <c r="J14" i="2"/>
  <c r="E15" i="2"/>
  <c r="F81" i="2" s="1"/>
  <c r="J15" i="2"/>
  <c r="J17" i="2"/>
  <c r="E18" i="2"/>
  <c r="F82" i="2" s="1"/>
  <c r="J18" i="2"/>
  <c r="J20" i="2"/>
  <c r="E21" i="2"/>
  <c r="J21" i="2"/>
  <c r="E45" i="2"/>
  <c r="E47" i="2"/>
  <c r="F49" i="2"/>
  <c r="J49" i="2"/>
  <c r="F51" i="2"/>
  <c r="J51" i="2"/>
  <c r="E75" i="2"/>
  <c r="E77" i="2"/>
  <c r="F79" i="2"/>
  <c r="J79" i="2"/>
  <c r="J81" i="2"/>
  <c r="J88" i="2"/>
  <c r="BE88" i="2"/>
  <c r="R88" i="2"/>
  <c r="T88" i="2"/>
  <c r="BF88" i="2"/>
  <c r="BG88" i="2"/>
  <c r="BH88" i="2"/>
  <c r="BI88" i="2"/>
  <c r="BK88" i="2"/>
  <c r="J91" i="2"/>
  <c r="BE91" i="2" s="1"/>
  <c r="R91" i="2"/>
  <c r="R87" i="2" s="1"/>
  <c r="T91" i="2"/>
  <c r="BF91" i="2"/>
  <c r="BG91" i="2"/>
  <c r="BH91" i="2"/>
  <c r="BI91" i="2"/>
  <c r="BK91" i="2"/>
  <c r="J97" i="2"/>
  <c r="BE97" i="2" s="1"/>
  <c r="R97" i="2"/>
  <c r="T97" i="2"/>
  <c r="BF97" i="2"/>
  <c r="BG97" i="2"/>
  <c r="BH97" i="2"/>
  <c r="BI97" i="2"/>
  <c r="BK97" i="2"/>
  <c r="J109" i="2"/>
  <c r="R109" i="2"/>
  <c r="T109" i="2"/>
  <c r="BE109" i="2"/>
  <c r="BF109" i="2"/>
  <c r="BG109" i="2"/>
  <c r="BH109" i="2"/>
  <c r="BI109" i="2"/>
  <c r="F34" i="2" s="1"/>
  <c r="BD52" i="1" s="1"/>
  <c r="BD51" i="1" s="1"/>
  <c r="W30" i="1" s="1"/>
  <c r="BK109" i="2"/>
  <c r="J114" i="2"/>
  <c r="BE114" i="2"/>
  <c r="R114" i="2"/>
  <c r="T114" i="2"/>
  <c r="BF114" i="2"/>
  <c r="BG114" i="2"/>
  <c r="BH114" i="2"/>
  <c r="BI114" i="2"/>
  <c r="BK114" i="2"/>
  <c r="J119" i="2"/>
  <c r="BE119" i="2" s="1"/>
  <c r="R119" i="2"/>
  <c r="T119" i="2"/>
  <c r="BF119" i="2"/>
  <c r="BG119" i="2"/>
  <c r="BH119" i="2"/>
  <c r="BI119" i="2"/>
  <c r="BK119" i="2"/>
  <c r="P122" i="2"/>
  <c r="P87" i="2" s="1"/>
  <c r="P86" i="2" s="1"/>
  <c r="P85" i="2" s="1"/>
  <c r="J123" i="2"/>
  <c r="R123" i="2"/>
  <c r="R122" i="2" s="1"/>
  <c r="T123" i="2"/>
  <c r="BE123" i="2"/>
  <c r="BF123" i="2"/>
  <c r="BG123" i="2"/>
  <c r="BH123" i="2"/>
  <c r="BI123" i="2"/>
  <c r="BK123" i="2"/>
  <c r="J130" i="2"/>
  <c r="R130" i="2"/>
  <c r="T130" i="2"/>
  <c r="BE130" i="2"/>
  <c r="BF130" i="2"/>
  <c r="BG130" i="2"/>
  <c r="BH130" i="2"/>
  <c r="BI130" i="2"/>
  <c r="BK130" i="2"/>
  <c r="J135" i="2"/>
  <c r="BE135" i="2" s="1"/>
  <c r="R135" i="2"/>
  <c r="T135" i="2"/>
  <c r="BF135" i="2"/>
  <c r="BG135" i="2"/>
  <c r="BH135" i="2"/>
  <c r="BI135" i="2"/>
  <c r="BK135" i="2"/>
  <c r="J138" i="2"/>
  <c r="BE138" i="2" s="1"/>
  <c r="R138" i="2"/>
  <c r="T138" i="2"/>
  <c r="BF138" i="2"/>
  <c r="BG138" i="2"/>
  <c r="BH138" i="2"/>
  <c r="BI138" i="2"/>
  <c r="BK138" i="2"/>
  <c r="J143" i="2"/>
  <c r="BE143" i="2" s="1"/>
  <c r="R143" i="2"/>
  <c r="T143" i="2"/>
  <c r="BF143" i="2"/>
  <c r="BG143" i="2"/>
  <c r="BH143" i="2"/>
  <c r="BI143" i="2"/>
  <c r="BK143" i="2"/>
  <c r="P146" i="2"/>
  <c r="J147" i="2"/>
  <c r="BE147" i="2"/>
  <c r="R147" i="2"/>
  <c r="R146" i="2" s="1"/>
  <c r="T147" i="2"/>
  <c r="BF147" i="2"/>
  <c r="BG147" i="2"/>
  <c r="BH147" i="2"/>
  <c r="BI147" i="2"/>
  <c r="BK147" i="2"/>
  <c r="J153" i="2"/>
  <c r="BE153" i="2" s="1"/>
  <c r="R153" i="2"/>
  <c r="T153" i="2"/>
  <c r="BF153" i="2"/>
  <c r="BG153" i="2"/>
  <c r="BH153" i="2"/>
  <c r="BI153" i="2"/>
  <c r="BK153" i="2"/>
  <c r="J156" i="2"/>
  <c r="BE156" i="2"/>
  <c r="R156" i="2"/>
  <c r="T156" i="2"/>
  <c r="BF156" i="2"/>
  <c r="BG156" i="2"/>
  <c r="BH156" i="2"/>
  <c r="BI156" i="2"/>
  <c r="BK156" i="2"/>
  <c r="J160" i="2"/>
  <c r="BE160" i="2" s="1"/>
  <c r="R160" i="2"/>
  <c r="T160" i="2"/>
  <c r="BF160" i="2"/>
  <c r="BG160" i="2"/>
  <c r="BH160" i="2"/>
  <c r="BI160" i="2"/>
  <c r="BK160" i="2"/>
  <c r="J184" i="2"/>
  <c r="BE184" i="2"/>
  <c r="R184" i="2"/>
  <c r="T184" i="2"/>
  <c r="BF184" i="2"/>
  <c r="BG184" i="2"/>
  <c r="BH184" i="2"/>
  <c r="BI184" i="2"/>
  <c r="BK184" i="2"/>
  <c r="J188" i="2"/>
  <c r="BE188" i="2" s="1"/>
  <c r="R188" i="2"/>
  <c r="T188" i="2"/>
  <c r="BF188" i="2"/>
  <c r="BG188" i="2"/>
  <c r="BH188" i="2"/>
  <c r="BI188" i="2"/>
  <c r="BK188" i="2"/>
  <c r="P192" i="2"/>
  <c r="J193" i="2"/>
  <c r="R193" i="2"/>
  <c r="R192" i="2"/>
  <c r="T193" i="2"/>
  <c r="BE193" i="2"/>
  <c r="BF193" i="2"/>
  <c r="BG193" i="2"/>
  <c r="BH193" i="2"/>
  <c r="BI193" i="2"/>
  <c r="BK193" i="2"/>
  <c r="J196" i="2"/>
  <c r="BE196" i="2" s="1"/>
  <c r="R196" i="2"/>
  <c r="T196" i="2"/>
  <c r="T192" i="2" s="1"/>
  <c r="BF196" i="2"/>
  <c r="BG196" i="2"/>
  <c r="BH196" i="2"/>
  <c r="BI196" i="2"/>
  <c r="BK196" i="2"/>
  <c r="J200" i="2"/>
  <c r="R200" i="2"/>
  <c r="T200" i="2"/>
  <c r="BE200" i="2"/>
  <c r="BF200" i="2"/>
  <c r="BG200" i="2"/>
  <c r="BH200" i="2"/>
  <c r="BI200" i="2"/>
  <c r="BK200" i="2"/>
  <c r="P205" i="2"/>
  <c r="J206" i="2"/>
  <c r="BE206" i="2"/>
  <c r="R206" i="2"/>
  <c r="T206" i="2"/>
  <c r="T205" i="2"/>
  <c r="BF206" i="2"/>
  <c r="BG206" i="2"/>
  <c r="BH206" i="2"/>
  <c r="BI206" i="2"/>
  <c r="BK206" i="2"/>
  <c r="J211" i="2"/>
  <c r="R211" i="2"/>
  <c r="T211" i="2"/>
  <c r="BE211" i="2"/>
  <c r="BF211" i="2"/>
  <c r="BG211" i="2"/>
  <c r="BH211" i="2"/>
  <c r="BI211" i="2"/>
  <c r="BK211" i="2"/>
  <c r="J215" i="2"/>
  <c r="BE215" i="2"/>
  <c r="R215" i="2"/>
  <c r="T215" i="2"/>
  <c r="BF215" i="2"/>
  <c r="BG215" i="2"/>
  <c r="BH215" i="2"/>
  <c r="BI215" i="2"/>
  <c r="BK215" i="2"/>
  <c r="J223" i="2"/>
  <c r="BE223" i="2" s="1"/>
  <c r="R223" i="2"/>
  <c r="T223" i="2"/>
  <c r="BF223" i="2"/>
  <c r="BG223" i="2"/>
  <c r="BH223" i="2"/>
  <c r="BI223" i="2"/>
  <c r="BK223" i="2"/>
  <c r="J227" i="2"/>
  <c r="BE227" i="2" s="1"/>
  <c r="R227" i="2"/>
  <c r="T227" i="2"/>
  <c r="BF227" i="2"/>
  <c r="BG227" i="2"/>
  <c r="BH227" i="2"/>
  <c r="BI227" i="2"/>
  <c r="BK227" i="2"/>
  <c r="J232" i="2"/>
  <c r="R232" i="2"/>
  <c r="T232" i="2"/>
  <c r="BE232" i="2"/>
  <c r="BF232" i="2"/>
  <c r="BG232" i="2"/>
  <c r="BH232" i="2"/>
  <c r="BI232" i="2"/>
  <c r="BK232" i="2"/>
  <c r="J237" i="2"/>
  <c r="BE237" i="2"/>
  <c r="R237" i="2"/>
  <c r="T237" i="2"/>
  <c r="BF237" i="2"/>
  <c r="BG237" i="2"/>
  <c r="BH237" i="2"/>
  <c r="BI237" i="2"/>
  <c r="BK237" i="2"/>
  <c r="P242" i="2"/>
  <c r="J243" i="2"/>
  <c r="BE243" i="2" s="1"/>
  <c r="R243" i="2"/>
  <c r="R242" i="2"/>
  <c r="T243" i="2"/>
  <c r="T242" i="2"/>
  <c r="BF243" i="2"/>
  <c r="BG243" i="2"/>
  <c r="BH243" i="2"/>
  <c r="BI243" i="2"/>
  <c r="BK243" i="2"/>
  <c r="BK242" i="2"/>
  <c r="J242" i="2"/>
  <c r="J63" i="2" s="1"/>
  <c r="P246" i="2"/>
  <c r="P245" i="2"/>
  <c r="J247" i="2"/>
  <c r="BE247" i="2" s="1"/>
  <c r="R247" i="2"/>
  <c r="T247" i="2"/>
  <c r="BF247" i="2"/>
  <c r="BG247" i="2"/>
  <c r="BH247" i="2"/>
  <c r="BI247" i="2"/>
  <c r="BK247" i="2"/>
  <c r="BK246" i="2" s="1"/>
  <c r="BK245" i="2" s="1"/>
  <c r="J245" i="2" s="1"/>
  <c r="J260" i="2"/>
  <c r="BE260" i="2" s="1"/>
  <c r="R260" i="2"/>
  <c r="R246" i="2" s="1"/>
  <c r="R245" i="2" s="1"/>
  <c r="T260" i="2"/>
  <c r="BF260" i="2"/>
  <c r="BG260" i="2"/>
  <c r="BH260" i="2"/>
  <c r="BI260" i="2"/>
  <c r="BK260" i="2"/>
  <c r="L41" i="1"/>
  <c r="L42" i="1"/>
  <c r="L44" i="1"/>
  <c r="AM44" i="1"/>
  <c r="L46" i="1"/>
  <c r="AM46" i="1"/>
  <c r="L47" i="1"/>
  <c r="AS51" i="1"/>
  <c r="AX52" i="1"/>
  <c r="AY52" i="1"/>
  <c r="AX53" i="1"/>
  <c r="AY53" i="1"/>
  <c r="E7" i="3"/>
  <c r="E69" i="3" s="1"/>
  <c r="J12" i="3"/>
  <c r="J49" i="3" s="1"/>
  <c r="J14" i="3"/>
  <c r="E15" i="3"/>
  <c r="F75" i="3" s="1"/>
  <c r="J15" i="3"/>
  <c r="J17" i="3"/>
  <c r="E18" i="3"/>
  <c r="J18" i="3"/>
  <c r="J20" i="3"/>
  <c r="E21" i="3"/>
  <c r="J21" i="3"/>
  <c r="E47" i="3"/>
  <c r="F49" i="3"/>
  <c r="F51" i="3"/>
  <c r="F52" i="3"/>
  <c r="E71" i="3"/>
  <c r="F73" i="3"/>
  <c r="J73" i="3"/>
  <c r="F76" i="3"/>
  <c r="P81" i="3"/>
  <c r="P80" i="3" s="1"/>
  <c r="P79" i="3" s="1"/>
  <c r="AU53" i="1" s="1"/>
  <c r="J82" i="3"/>
  <c r="BE82" i="3" s="1"/>
  <c r="R82" i="3"/>
  <c r="R81" i="3"/>
  <c r="T82" i="3"/>
  <c r="T81" i="3"/>
  <c r="BF82" i="3"/>
  <c r="BG82" i="3"/>
  <c r="BH82" i="3"/>
  <c r="BI82" i="3"/>
  <c r="F34" i="3"/>
  <c r="BD53" i="1" s="1"/>
  <c r="BK82" i="3"/>
  <c r="J84" i="3"/>
  <c r="BE84" i="3" s="1"/>
  <c r="R84" i="3"/>
  <c r="T84" i="3"/>
  <c r="BF84" i="3"/>
  <c r="BG84" i="3"/>
  <c r="BH84" i="3"/>
  <c r="BI84" i="3"/>
  <c r="BK84" i="3"/>
  <c r="BK81" i="3" s="1"/>
  <c r="P86" i="3"/>
  <c r="J87" i="3"/>
  <c r="BE87" i="3"/>
  <c r="R87" i="3"/>
  <c r="T87" i="3"/>
  <c r="BF87" i="3"/>
  <c r="BG87" i="3"/>
  <c r="BH87" i="3"/>
  <c r="BI87" i="3"/>
  <c r="BK87" i="3"/>
  <c r="J91" i="3"/>
  <c r="BE91" i="3" s="1"/>
  <c r="R91" i="3"/>
  <c r="T91" i="3"/>
  <c r="BF91" i="3"/>
  <c r="BG91" i="3"/>
  <c r="BH91" i="3"/>
  <c r="BI91" i="3"/>
  <c r="BK91" i="3"/>
  <c r="J93" i="3"/>
  <c r="R93" i="3"/>
  <c r="T93" i="3"/>
  <c r="T86" i="3" s="1"/>
  <c r="BE93" i="3"/>
  <c r="BF93" i="3"/>
  <c r="BG93" i="3"/>
  <c r="BH93" i="3"/>
  <c r="BI93" i="3"/>
  <c r="BK93" i="3"/>
  <c r="J95" i="3"/>
  <c r="BE95" i="3" s="1"/>
  <c r="R95" i="3"/>
  <c r="T95" i="3"/>
  <c r="BF95" i="3"/>
  <c r="BG95" i="3"/>
  <c r="BH95" i="3"/>
  <c r="BI95" i="3"/>
  <c r="BK95" i="3"/>
  <c r="J99" i="3"/>
  <c r="BE99" i="3" s="1"/>
  <c r="R99" i="3"/>
  <c r="T99" i="3"/>
  <c r="BF99" i="3"/>
  <c r="BG99" i="3"/>
  <c r="BH99" i="3"/>
  <c r="BI99" i="3"/>
  <c r="BK99" i="3"/>
  <c r="J101" i="3"/>
  <c r="BE101" i="3" s="1"/>
  <c r="R101" i="3"/>
  <c r="T101" i="3"/>
  <c r="BF101" i="3"/>
  <c r="BG101" i="3"/>
  <c r="BH101" i="3"/>
  <c r="BI101" i="3"/>
  <c r="BK101" i="3"/>
  <c r="J246" i="2"/>
  <c r="J65" i="2" s="1"/>
  <c r="J64" i="2"/>
  <c r="AU52" i="1"/>
  <c r="J30" i="3"/>
  <c r="AV53" i="1" s="1"/>
  <c r="F33" i="3" l="1"/>
  <c r="BC53" i="1" s="1"/>
  <c r="T80" i="3"/>
  <c r="T79" i="3" s="1"/>
  <c r="BK122" i="2"/>
  <c r="J122" i="2" s="1"/>
  <c r="J59" i="2" s="1"/>
  <c r="F32" i="3"/>
  <c r="BB53" i="1" s="1"/>
  <c r="J81" i="3"/>
  <c r="J58" i="3" s="1"/>
  <c r="BK192" i="2"/>
  <c r="J192" i="2" s="1"/>
  <c r="J61" i="2" s="1"/>
  <c r="F32" i="2"/>
  <c r="BB52" i="1" s="1"/>
  <c r="BB51" i="1" s="1"/>
  <c r="J30" i="2"/>
  <c r="AV52" i="1" s="1"/>
  <c r="AU51" i="1"/>
  <c r="BK86" i="3"/>
  <c r="J86" i="3" s="1"/>
  <c r="J59" i="3" s="1"/>
  <c r="J75" i="3"/>
  <c r="J51" i="3"/>
  <c r="F30" i="2"/>
  <c r="AZ52" i="1" s="1"/>
  <c r="AT53" i="1"/>
  <c r="F30" i="3"/>
  <c r="AZ53" i="1" s="1"/>
  <c r="R86" i="3"/>
  <c r="R80" i="3" s="1"/>
  <c r="R79" i="3" s="1"/>
  <c r="J31" i="3"/>
  <c r="AW53" i="1" s="1"/>
  <c r="F31" i="3"/>
  <c r="BA53" i="1" s="1"/>
  <c r="F33" i="2"/>
  <c r="BC52" i="1" s="1"/>
  <c r="BC51" i="1" s="1"/>
  <c r="T246" i="2"/>
  <c r="T245" i="2" s="1"/>
  <c r="BK205" i="2"/>
  <c r="J205" i="2" s="1"/>
  <c r="J62" i="2" s="1"/>
  <c r="R205" i="2"/>
  <c r="R86" i="2" s="1"/>
  <c r="R85" i="2" s="1"/>
  <c r="T146" i="2"/>
  <c r="BK146" i="2"/>
  <c r="J146" i="2" s="1"/>
  <c r="J60" i="2" s="1"/>
  <c r="T122" i="2"/>
  <c r="T87" i="2" s="1"/>
  <c r="F31" i="2"/>
  <c r="BA52" i="1" s="1"/>
  <c r="BA51" i="1" s="1"/>
  <c r="BK87" i="2"/>
  <c r="J31" i="2"/>
  <c r="AW52" i="1" s="1"/>
  <c r="E45" i="3"/>
  <c r="F52" i="2"/>
  <c r="BK86" i="2" l="1"/>
  <c r="J87" i="2"/>
  <c r="J58" i="2" s="1"/>
  <c r="W27" i="1"/>
  <c r="AW51" i="1"/>
  <c r="AK27" i="1" s="1"/>
  <c r="T86" i="2"/>
  <c r="T85" i="2" s="1"/>
  <c r="AZ51" i="1"/>
  <c r="AT52" i="1"/>
  <c r="BK80" i="3"/>
  <c r="W29" i="1"/>
  <c r="AY51" i="1"/>
  <c r="W28" i="1"/>
  <c r="AX51" i="1"/>
  <c r="BK85" i="2" l="1"/>
  <c r="J85" i="2" s="1"/>
  <c r="J86" i="2"/>
  <c r="J57" i="2" s="1"/>
  <c r="J80" i="3"/>
  <c r="J57" i="3" s="1"/>
  <c r="BK79" i="3"/>
  <c r="J79" i="3" s="1"/>
  <c r="W26" i="1"/>
  <c r="AV51" i="1"/>
  <c r="J27" i="2" l="1"/>
  <c r="J56" i="2"/>
  <c r="J27" i="3"/>
  <c r="J56" i="3"/>
  <c r="AT51" i="1"/>
  <c r="AK26" i="1"/>
  <c r="AG52" i="1" l="1"/>
  <c r="J36" i="2"/>
  <c r="J36" i="3"/>
  <c r="AG53" i="1"/>
  <c r="AN53" i="1" s="1"/>
  <c r="AN52" i="1" l="1"/>
  <c r="AG51" i="1"/>
  <c r="AK23" i="1" l="1"/>
  <c r="AK32" i="1" s="1"/>
  <c r="AN51" i="1"/>
</calcChain>
</file>

<file path=xl/sharedStrings.xml><?xml version="1.0" encoding="utf-8"?>
<sst xmlns="http://schemas.openxmlformats.org/spreadsheetml/2006/main" count="2377" uniqueCount="586">
  <si>
    <t>Export VZ</t>
  </si>
  <si>
    <t>List obsahuje:</t>
  </si>
  <si>
    <t>3.0</t>
  </si>
  <si>
    <t>ODOM</t>
  </si>
  <si>
    <t>False</t>
  </si>
  <si>
    <t>{09E17A17-5104-4BEA-8FA1-AAD8BB077C05}</t>
  </si>
  <si>
    <t>&gt;&gt;  skryté sloupce  &lt;&lt;</t>
  </si>
  <si>
    <t>0,01</t>
  </si>
  <si>
    <t>21</t>
  </si>
  <si>
    <t>15</t>
  </si>
  <si>
    <t>REKAPITULACE STAVBY</t>
  </si>
  <si>
    <t>v ---  níže se nacházejí doplnkové a pomocné údaje k sestavám  --- v</t>
  </si>
  <si>
    <t>Návod na vyplnění</t>
  </si>
  <si>
    <t>0,001</t>
  </si>
  <si>
    <t>Kód:</t>
  </si>
  <si>
    <t>4</t>
  </si>
  <si>
    <t>Měnit lze pouze buňky se žlutým podbarvením!
1) v Rekapitulaci stavby vyplňte údaje o Uchazeči (přenesou se do ostatních sestav i v jiných listech)
2) na vybraných listech vyplňte v sestavě Soupis prací ceny u položek
Podrobnosti k vyplnění naleznete na poslední záložce s Pokyny pro vyplnění</t>
  </si>
  <si>
    <t>Stavba:</t>
  </si>
  <si>
    <t>Rekonstrukce chodníků ul. Pražská</t>
  </si>
  <si>
    <t>0,1</t>
  </si>
  <si>
    <t>KSO:</t>
  </si>
  <si>
    <t>822 25</t>
  </si>
  <si>
    <t>CC-CZ:</t>
  </si>
  <si>
    <t>1</t>
  </si>
  <si>
    <t>Místo:</t>
  </si>
  <si>
    <t>Parduvbice, v Popkovicích podíl st. silnice I/2</t>
  </si>
  <si>
    <t>Datum:</t>
  </si>
  <si>
    <t>27.04.2014</t>
  </si>
  <si>
    <t>10</t>
  </si>
  <si>
    <t>100</t>
  </si>
  <si>
    <t>Zadavatel:</t>
  </si>
  <si>
    <t>IČ:</t>
  </si>
  <si>
    <t xml:space="preserve"> </t>
  </si>
  <si>
    <t>DIČ:</t>
  </si>
  <si>
    <t>Uchazeč:</t>
  </si>
  <si>
    <t>Vyplň údaj</t>
  </si>
  <si>
    <t>Projektant:</t>
  </si>
  <si>
    <t>Bc. Jan Touš</t>
  </si>
  <si>
    <t>True</t>
  </si>
  <si>
    <t>Poznámka:</t>
  </si>
  <si>
    <t xml:space="preserve">Soupis prací je sestaven za využití položek Cenové soustavy ÚRS. Cenové a technické podmínky ÚRS, které nejsou uvedeny v soupisu prací (tzv. úvodní části katalogů) jsou neomezeně dálkově k dispozici na www.cs-urs.cz. Položky soupisu prací, které nemají ve sloupci "Cenová soustava" uveden žádný údaj, nepochází z Cenové soustavy ÚRS.
Pokud jsou v soupisu prací označeny výrobky a materiály obchodním názvem, lze je zaměnit za jiné, kvalitativně a technicky obdobné. Soupis prací je zpracován v souladu s vyhl. 230/2012 Sb. </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</si>
  <si>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</si>
  <si>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</si>
  <si>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</si>
  <si>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</si>
  <si>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</si>
  <si>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</si>
  <si>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</si>
  <si>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</si>
  <si>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</si>
  <si>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</si>
  <si>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</si>
  <si>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</si>
  <si>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</si>
  <si>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</si>
  <si>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</si>
  <si>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</si>
  <si>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</si>
  <si>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</si>
  <si>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</si>
  <si>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</si>
  <si>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
náklady [CZK]</t>
  </si>
  <si>
    <t>DPH [CZK]</t>
  </si>
  <si>
    <t>Normohodiny [h]</t>
  </si>
  <si>
    <t>DPH základní [CZK]</t>
  </si>
  <si>
    <t>DPH snížená [CZK]</t>
  </si>
  <si>
    <t>DPH základní přenesená
[CZK]</t>
  </si>
  <si>
    <t>DPH snížená přenesená
[CZK]</t>
  </si>
  <si>
    <t>Základna
DPH základní</t>
  </si>
  <si>
    <t>Základna
DPH snížená</t>
  </si>
  <si>
    <t>Základna
DPH zákl. přenesená</t>
  </si>
  <si>
    <t>Základna
DPH sníž. přenesená</t>
  </si>
  <si>
    <t>Základna
DPH nulová</t>
  </si>
  <si>
    <t>Náklady stavby celkem</t>
  </si>
  <si>
    <t>D</t>
  </si>
  <si>
    <t>0</t>
  </si>
  <si>
    <t>###NOIMPORT###</t>
  </si>
  <si>
    <t>IMPORT</t>
  </si>
  <si>
    <t>{00000000-0000-0000-0000-000000000000}</t>
  </si>
  <si>
    <t xml:space="preserve">Stavební část </t>
  </si>
  <si>
    <t>STA</t>
  </si>
  <si>
    <t>{DE8DB3F3-0A24-4A58-B2C8-2548E2834C52}</t>
  </si>
  <si>
    <t>2</t>
  </si>
  <si>
    <t>VON</t>
  </si>
  <si>
    <t>Vedlejší a ostatní rozpočtové náklady</t>
  </si>
  <si>
    <t>{279A0AFB-76C9-4A54-9934-7F697275337A}</t>
  </si>
  <si>
    <t>Zpět na list:</t>
  </si>
  <si>
    <t>chodníky</t>
  </si>
  <si>
    <t>m2</t>
  </si>
  <si>
    <t>779,395</t>
  </si>
  <si>
    <t>vjezdy</t>
  </si>
  <si>
    <t>192,029</t>
  </si>
  <si>
    <t>KRYCÍ LIST SOUPISU</t>
  </si>
  <si>
    <t>zám8</t>
  </si>
  <si>
    <t>105,959</t>
  </si>
  <si>
    <t>zám8nev</t>
  </si>
  <si>
    <t>86,07</t>
  </si>
  <si>
    <t>Objekt:</t>
  </si>
  <si>
    <t xml:space="preserve">1 - Stavební část </t>
  </si>
  <si>
    <t>REKAPITULACE ČLENĚNÍ SOUPISU PRACÍ</t>
  </si>
  <si>
    <t>Kód dílu - Popis</t>
  </si>
  <si>
    <t>Cena celkem [CZK]</t>
  </si>
  <si>
    <t>Náklady soupisu celkem</t>
  </si>
  <si>
    <t>-1</t>
  </si>
  <si>
    <t>HSV - Práce a dodávky HSV</t>
  </si>
  <si>
    <t xml:space="preserve">    1 - Zemní práce</t>
  </si>
  <si>
    <t xml:space="preserve">      18 - Zemní práce - povrchové úpravy terénu</t>
  </si>
  <si>
    <t xml:space="preserve">    5 - Komunikace</t>
  </si>
  <si>
    <t xml:space="preserve">    9 - Ostatní konstrukce a práce-bourání</t>
  </si>
  <si>
    <t xml:space="preserve">    997 - Přesun sutě</t>
  </si>
  <si>
    <t xml:space="preserve">    998 - Přesun hmot</t>
  </si>
  <si>
    <t>PSV - Práce a dodávky PSV</t>
  </si>
  <si>
    <t xml:space="preserve">    711 - Izolace proti vodě, vlhkosti a plynům</t>
  </si>
  <si>
    <t>SOUPIS PRACÍ</t>
  </si>
  <si>
    <t>PČ</t>
  </si>
  <si>
    <t>Popis</t>
  </si>
  <si>
    <t>MJ</t>
  </si>
  <si>
    <t>Množství</t>
  </si>
  <si>
    <t>J.cena [CZK]</t>
  </si>
  <si>
    <t>Cena celkem
[CZK]</t>
  </si>
  <si>
    <t>Cenová soustava</t>
  </si>
  <si>
    <t>Poznámka</t>
  </si>
  <si>
    <t>J. Nh [h]</t>
  </si>
  <si>
    <t>Nh celkem [h]</t>
  </si>
  <si>
    <t>J. hmotnost
[t]</t>
  </si>
  <si>
    <t>Hmotnost
celkem [t]</t>
  </si>
  <si>
    <t>J. suť [t]</t>
  </si>
  <si>
    <t>Suť Celkem [t]</t>
  </si>
  <si>
    <t>HSV</t>
  </si>
  <si>
    <t>Práce a dodávky HSV</t>
  </si>
  <si>
    <t>ROZPOCET</t>
  </si>
  <si>
    <t>Zemní práce</t>
  </si>
  <si>
    <t>K</t>
  </si>
  <si>
    <t>113106123</t>
  </si>
  <si>
    <t>Rozebrání dlažeb komunikací pro pěší ze zámkových dlaždic</t>
  </si>
  <si>
    <t>CS ÚRS 2014 01</t>
  </si>
  <si>
    <t>-1069788637</t>
  </si>
  <si>
    <t>PP</t>
  </si>
  <si>
    <t>Rozebrání dlažeb a dílců komunikací pro pěší, vozovek a ploch s přemístěním hmot na skládku na vzdálenost do 3 m nebo s naložením na dopravní prostředek komunikací pro pěší s ložem z kameniva nebo živice a s výplní spár ze zámkové dlažby</t>
  </si>
  <si>
    <t>PSC</t>
  </si>
  <si>
    <t xml:space="preserve">Poznámka k souboru cen:
1. Ceny jsou určeny pro rozebrání dlažeb a dílců včetně odstranění lože. 2. Ceny nelze použít pro rozebrání dlažeb uložených do betonového lože nebo do cementové malty,     které se oceňují cenami -7130, -7131, -7132, -7170, -7171, -7172, -7230, -7231 a -7232 Odstranění     podkladů nebo krytů z betonu prostého; pro volbu těchto cen je rozhodující tloušťka bourané dlažby     včetně lože nebo podkladu. 3. U komunikací pro pěší a u vozovek a ploch menších než 50 m2 jsou ceny určeny pro ruční     rozebrání, u vozovek a ploch větších než 50 m2 pro rozebrání strojní. 4. V cenách nejsou započteny náklady na popř. nutné očištění:     a) dlažebních nebo mozaikových kostek, které se oceňuje cenami souboru cen 979 07-11 Očištění         vybouraných dlažebních kostek části C01 tohoto ceníku,     b) betonových, kameninových nebo kamenných desek nebo dlaždic, které se oceňuje cenami souboru         cen 979 0 . - . . Očištění vybouraných obrubníků, krajníků, desek nebo dílců části C01 tohoto         ceníku. 5. Přemístění vybourané dlažby včetně materiálu z lože a spár na vzdálenost přes 3 m se oceňuje     cenami souborů cen 997 22-1 Vodorovná doprava suti a vybouraných hmot. </t>
  </si>
  <si>
    <t>113107223</t>
  </si>
  <si>
    <t>Odstranění podkladu pl přes 200 m2 z kameniva drceného tl 300 mm</t>
  </si>
  <si>
    <t>1392050185</t>
  </si>
  <si>
    <t>Odstranění podkladů nebo krytů s přemístěním hmot na skládku na vzdálenost do 20 m nebo s naložením na dopravní prostředek v ploše jednotlivě přes 200 m2 z kameniva hrubého drceného, o tl. vrstvy přes 200 do 300 mm</t>
  </si>
  <si>
    <t xml:space="preserve">Poznámka k souboru cen:
1. Pro volbu cen z hlediska množství se uvažuje každá souvisle odstraňovaná plocha krytu nebo     podkladu stejného druhu samostatně. Odstraňuje-li se několik vrstev vozovky najednou, jednotlivé     vrstvy se oceňují každá samostatně. 2. U ploch menších než 50 m2 jsou ceny určeny pro ruční odstranění podkladu nebo krytu, u ploch     větších než 50 m2 pro odstranění strojní. 3. Ceny     a) –7111 až –7113, –7151 až -7153 a -7211 až -7213 lze použít i pro odstranění podkladů nebo         krytů ze štěrkopísku, škváry, strusky nebo z mechanicky zpevněných zemin,     b) –7121 až 7125, –7161 až -7165 a -7221 až -7225 lze použít i pro odstranění podkladů nebo         krytů ze zemin stabilizovaných vápnem,     c) –7130 až -7132, –7170 až -7172 a –7230 až -7232 lze použít i pro odstranění dlažeb uložených         do betonového lože a dlažeb z mozaiky uložených do cementové malty nebo podkladu ze zemin         stabilizovaných cementem. 4. Ceny lze použít i pro odstranění podkladů nebo krytů opatřených živičnými postřiky nebo nátěry. 5. Ceny odlišené podle tloušťky (např. do 100 mm, do 200 mm) jsou určeny vždy pro celou tloušťku     jednotlivých konstrukcí. 6. V cenách nejsou započteny náklady na zarovnání styčných ploch betonových nebo živičných podkladů     nebo krytů, které se oceňuje cenami souboru cen 919 73- Zarovnání styčné plochy části C 01 tohoto     ceníku. Množství suti získané ze zarovnání styčných ploch podkladů nebo krytů se zvlášť nevykazuje. 7. Přemístění vybouraného materiálu na vzdálenost přes 3 m u cen –7111 až –7146 a přes 20 m u cen     -7151 až –7246 se oceňuje cenami souborů cen 997 22-1 Vodorovná doprava suti. 8. Ceny -714 . , -718 . a –724 . nelze použít pro odstranění podkladu nebo krytu frézováním. </t>
  </si>
  <si>
    <t>VV</t>
  </si>
  <si>
    <t>Součet</t>
  </si>
  <si>
    <t>3</t>
  </si>
  <si>
    <t>113107241</t>
  </si>
  <si>
    <t>Odstranění podkladu pl přes 200 m2 živičných tl 50 mm</t>
  </si>
  <si>
    <t>-419531978</t>
  </si>
  <si>
    <t>Odstranění podkladů nebo krytů s přemístěním hmot na skládku na vzdálenost do 20 m nebo s naložením na dopravní prostředek v ploše jednotlivě přes 200 m2 živičných, o tl. vrstvy do 50 mm</t>
  </si>
  <si>
    <t>chodníky úsek 1</t>
  </si>
  <si>
    <t>11,01+11,77+9+25,62+20,2+1,43+21,71+11,43+10,01+12,37+12,71+33,17</t>
  </si>
  <si>
    <t>chodníky úsek 2</t>
  </si>
  <si>
    <t>22,55+20,24+18,41+4,78+16,5+25,655+10,2+22,06+40,57</t>
  </si>
  <si>
    <t>chodníky úsek 3</t>
  </si>
  <si>
    <t>37,66+5,42+12,82+49,15+24,4+7,05+16,03+13,6+31,65+12,42</t>
  </si>
  <si>
    <t>chodnky úsek 4</t>
  </si>
  <si>
    <t>4,7+59,5+87,3+56,3</t>
  </si>
  <si>
    <t>113204111</t>
  </si>
  <si>
    <t>Vytrhání obrub záhonových</t>
  </si>
  <si>
    <t>m</t>
  </si>
  <si>
    <t>-674724510</t>
  </si>
  <si>
    <t>Vytrhání obrub s vybouráním lože, s přemístěním hmot na skládku na vzdálenost do 3 m nebo s naložením na dopravní prostředek záhonových</t>
  </si>
  <si>
    <t xml:space="preserve">Poznámka k souboru cen:
1. Ceny jsou určeny:     a) pro vytrhání obrub, obrubníků nebo krajníků jakéhokoliv druhu a velikosti uložených v         jakémkoliv loži popř. i s opěrami a vyspárovaných jakýmkoliv materiálem,     b) pro obruby z dlažebních kostek uložených v jedné řadě. 2. V cenách nejsou započteny náklady na popř. nutné očištění:     a) vytrhaných obrubníků nebo krajníků, které se oceňuje cenami souboru cen 979 0 . - . .         Očištění vybouraných obrubníků, krajníků, desek nebo dílců části C 01 tohoto ceníku,     b) vytrhaných dlažebních kostek, které se oceňují cenami souboru cen 979 07-11 Očištění         vybouraných dlažebních kostek části C 01 tohoto ceníku. 3. Vytrhání obrub ze dvou řad kostek se oceňuje jako dvojnásobné množství vytrhání obrub z jedné     řady kostek. 4. Přemístění vybouraných obrub, krajníků nebo dlažebních kostek včetně materiálu z lože a spár na     vzdálenost přes 3 m se oceňuje cenami souborů cen 997 22-1 Vodorovná doprava suti a vybouraných     hmot. </t>
  </si>
  <si>
    <t>úsek 4 meřeno v dwg</t>
  </si>
  <si>
    <t>120</t>
  </si>
  <si>
    <t>5</t>
  </si>
  <si>
    <t>174201101</t>
  </si>
  <si>
    <t>Zásyp jam, šachet rýh nebo kolem objektů sypaninou bez zhutnění</t>
  </si>
  <si>
    <t>m3</t>
  </si>
  <si>
    <t>-503228077</t>
  </si>
  <si>
    <t>Zásyp sypaninou z jakékoliv horniny s uložením výkopku ve vrstvách bez zhutnění jam, šachet, rýh nebo kolem objektů v těchto vykopávkách</t>
  </si>
  <si>
    <t xml:space="preserve">Poznámka k souboru cen:
1. Ceny 174 10- . . jsou určeny pro zhutněné zásypy s mírou zhutnění:     a) z hornin soudržných do 100 % PS,     b) z hornin nesoudržných do I(d) 0,9,     c) z hornin kamenitých pro jakoukoliv míru zhutnění. 2. Je-li projektem předepsáno vyšší zhutnění, podle bodu a) a b) poznámky č 1., ocení se zásyp     individuálně. 3. Ceny nelze použít pro zásyp rýh pro drenážní trativody pro lesnicko-technické meliorace a     zemědělské. Zásyp těchto rýh se oceňuje cenami souboru cen 174 20-3 . části A 03 Zemní práce pro     objekty oborů 831 až 833. Nezhutněný zásyp odvodňovacích kanálů z betonových a železobetonových     trub v polních a lučních tratích se oceňuje cenou -1101 Zásyp sypaninou rýh bez ohledu na šířku     kanálu; cena obsahuje i náklady na ruční nezhutněný zásyp výšky do 200 mm nad vrchol potrubí. 4. V cenách 10-1101, 10-1103, 20-1101 a 20-1103 je započteno přemístění sypaniny ze vzdálenosti 10     m od kraje výkopu nebo zasypávaného prostoru, měřeno k těžišti skládky. 5. V ceně 10-1102 je započteno přemístění sypaniny ze vzdálenosti 15 m od hrany zasypávaného     prostoru, měřeno k těžišti skládky. 6. Objem zásypu je rozdíl objemu výkopu a objemu do něho vestavěných konstrukcí nebo uložených     vedení i s jejich obklady a podklady (tento objem se nazývá objemem horniny vytlačené konstrukcí).     Objem potrubí do DN 180, příp. i s obalem, se od objemu zásypu neodečítá. Pro stanovení objemu     zásypu se od objemu výkopu odečítá i objem obsypu potrubí oceňovaný cenami souboru cen 175 10-11     Obsyp potrubí, přichází-li v úvahu . 7. Odklizení zbylého výkopku po provedení zásypu zářezů se šikmými stěnami pro podzemní vedení nebo     zásypu jam a rýh pro podzemní vedení se oceňuje, je-li objem zbylého výkopku:     a) do 1 m3 na 1 m vedení a jedná se o výkopek neulehlý - cenami souboru cen 167 10-110         Nakládání výkopku nebo sypaniny a 162 . 0-1 . Vodorovné přemístění výkopku. V případě, že se jedná         o výkopek ulehlý - rozpojení a naložení výkopku cenami souboru cen 122 . 0-1 . souboru cen 162 .         0-1 . Vodorovné přemístění výkopku;     b) přes 1 m3 na 1 m vedení, jestliže projekt předepíše, že se zbylý výkopek bude odklízet         zároveň s prováděním vykopávky, pouze přemístění výkopku cenami souboru cen 162 . 0-1 . Vodorovné         přemístění výkopku. Při zmíněném objemu zbylého výkopku se neoceňuje ani naložení ani rozpojení         výkopku. Jestliže se zbylý výkopek neodklízí, nýbrž rozprostírá podél výkopu a nad výkopem, platí         poznámka č. 8. 8. Rozprostření zbylého výkopku podél výkopu a nad výkopem po provedení zásypů zářezů se šikmými     stěnami pro podzemní vedení nebo zásypu jam a rýh pro podzemní vedení se oceňuje:     a) cenou 171 20-1101 Uložení sypaniny do nezhutněných násypů, není-li projektem předepsáno         zhutnění rozprostřeného zbylého výkopku,     b) cenou 171 10-1111 Uložení sypaniny do násypů z hornin sypkých, je-li předepsáno zhutnění         rozprostřeného zbylého výkopku, a to v objemu vypočteném podle poznámky č.6, příp. zmenšeném o         objem výkopku, který byl již odklizen. 9. Míru zhutnění předepisuje projekt. </t>
  </si>
  <si>
    <t xml:space="preserve">dosyp podél nové obruby, viz. vzorový příčný řez v místě napojení na zeleň </t>
  </si>
  <si>
    <t>120*0,03</t>
  </si>
  <si>
    <t>6</t>
  </si>
  <si>
    <t>M</t>
  </si>
  <si>
    <t>583312000</t>
  </si>
  <si>
    <t>kamenivo těžené zásypový materiál</t>
  </si>
  <si>
    <t>t</t>
  </si>
  <si>
    <t>8</t>
  </si>
  <si>
    <t>1790644030</t>
  </si>
  <si>
    <t>kamenivo přírodní těžené pro stavební účely  PTK  (drobné, hrubé, štěrkopísky) kamenivo mimo normu zásypový materiál</t>
  </si>
  <si>
    <t>3,6*1,8 'Přepočtené koeficientem množství</t>
  </si>
  <si>
    <t>18</t>
  </si>
  <si>
    <t>Zemní práce - povrchové úpravy terénu</t>
  </si>
  <si>
    <t>7</t>
  </si>
  <si>
    <t>181102302</t>
  </si>
  <si>
    <t>Úprava pláně se zhutněním</t>
  </si>
  <si>
    <t>-2027013810</t>
  </si>
  <si>
    <t>Úprava pláně na stavbách dálnic v zářezech mimo skalních se zhutněním</t>
  </si>
  <si>
    <t xml:space="preserve">Poznámka k souboru cen:
1. Ceny se zhutněním jsou určeny pro všechny míry zhutnění. 2. Ceny 10-2301, 10-2302, 20-2301 a 20-2305 jsou určeny pro urovnání nově zřizovaných ploch     vodorovných nebo ve sklonu do 1:5 pod zpevnění ploch jakéhokoliv druhu, pod humusování, drnování a     dále předepíše-li projekt urovnání pláně z jiného důvodu. 3. Cena 10-2303 je určena pro vyplnění sypaninou prohlubní zářezů v horninách 5, 6 a 7. 4. Ceny neplatí pro zhutnění podloží pod násypy; toto zhutnění se oceňuje cenou 215 90-1101     Zhutnění podloží pod násypy. 5. Ceny neplatí pro urovnání lavic (berem) šířky do 3 m přerušujících svahy, pro urovnání dna     příkopů pro jakoukoliv jejich šířku; toto urovnání se oceňuje cenami souboru cen 182 . 0-11     Svahování trvalých svahů do projektovaných profilů A 01 tohoto katalogu. 6. Urovnání ploch ve sklonu přes 1:5 (svahování) se oceňuje cenou 182 20-1101 Svahování trvalých     svahů do projektovaných profilů, části A 01 tohoto katalogu. 7. Vyplnění prohlubní v horninách tř. 5, 6, a 7 betonem nebo stabilizací se oceňuje cenami části A     01 Zřízení konstrukcí katalogu 822-1 Komunikace pozemní a letiště. </t>
  </si>
  <si>
    <t>182303111</t>
  </si>
  <si>
    <t>Doplnění zeminy nebo substrátu na travnatých plochách tl 50 mm rovina v rovinně a svahu do 1:5</t>
  </si>
  <si>
    <t>1140547061</t>
  </si>
  <si>
    <t>Doplnění zeminy nebo substrátu na travnatých plochách tloušťky do 50 mm v rovině nebo na svahu do 1:5</t>
  </si>
  <si>
    <t xml:space="preserve">Poznámka k souboru cen:
1. V cenách jsou započteny i náklady na vodorovné přemístění na vzdálenost do 3 m. 2. V cenách nejsou započteny náklady na substrát. </t>
  </si>
  <si>
    <t xml:space="preserve">doplnění travnaté plochy podél nově osazených obrub </t>
  </si>
  <si>
    <t>120*0,5</t>
  </si>
  <si>
    <t>9</t>
  </si>
  <si>
    <t>103715000</t>
  </si>
  <si>
    <t>substrát pro trávníky A  VL</t>
  </si>
  <si>
    <t>-1288785649</t>
  </si>
  <si>
    <t>hnojiva humusová substrát pro trávníky A      VL</t>
  </si>
  <si>
    <t>120*0,5*0,05</t>
  </si>
  <si>
    <t>181411131</t>
  </si>
  <si>
    <t>Založení parkového trávníku výsevem plochy do 1000 m2 v rovině a ve svahu do 1:5</t>
  </si>
  <si>
    <t>-1153087586</t>
  </si>
  <si>
    <t>Založení trávníku na půdě předem připravené plochy do 1000 m2 výsevem včetně utažení parkového v rovině nebo na svahu do 1:5</t>
  </si>
  <si>
    <t xml:space="preserve">Poznámka k souboru cen:
1. V cenách jsou započteny i náklady na pokosení, naložení a odvoz odpadu do 20 km se složením. 2. V cenách -1161 až -1164 nejsou započteny i náklady na zatravňovací textilii. 3. V cenách nejsou započteny náklady na:     a) přípravu půdy,     b) travní semeno, tyto náklady se oceňují ve specifikaci,     c) vypletí a zalévání; tyto práce se oceňují cenami části C02 souborů cen 185 80-42 Vypletí a         185 80-43 Zalití rostlin vodou,     d) srovnání terénu, tyto práce se oceňují souborem cen 181 1.-..Plošná úprava terénu. 4. V cenách o sklonu svahu přes 1:1 jsou uvažovány podmínky pro svahy běžně schůdné; bez použití     lezeckých technik. V případě použití lezeckých technik se tyto náklady oceňují individuálně. </t>
  </si>
  <si>
    <t>11</t>
  </si>
  <si>
    <t>005724100</t>
  </si>
  <si>
    <t>osivo směs travní parková</t>
  </si>
  <si>
    <t>kg</t>
  </si>
  <si>
    <t>682284847</t>
  </si>
  <si>
    <t>osiva pícnin směsi travní balení obvykle 25 kg parková</t>
  </si>
  <si>
    <t>60/20</t>
  </si>
  <si>
    <t>Komunikace</t>
  </si>
  <si>
    <t>12</t>
  </si>
  <si>
    <t>564861111</t>
  </si>
  <si>
    <t>Podklad ze štěrkodrtě ŠD tl 200 mm</t>
  </si>
  <si>
    <t>1916646348</t>
  </si>
  <si>
    <t>Podklad ze štěrkodrti ŠD s rozprostřením a zhutněním, po zhutnění tl. 200 mm</t>
  </si>
  <si>
    <t>13</t>
  </si>
  <si>
    <t>596211113</t>
  </si>
  <si>
    <t>Kladení zámkové dlažby komunikací pro pěší tl 60 mm skupiny A pl přes 300 m2</t>
  </si>
  <si>
    <t>-1796653298</t>
  </si>
  <si>
    <t>Kladení dlažby z betonových zámkových dlaždic komunikací pro pěší s ložem z kameniva těženého nebo drceného tl. do 40 mm, s vyplněním spár s dvojitým hutněním, vibrováním a se smetením přebytečného materiálu na krajnici tl. 60 mm skupiny A, pro plochy přes 300 m2</t>
  </si>
  <si>
    <t xml:space="preserve">Poznámka k souboru cen:
1. Pro volbu cen dlažeb platí toto rozdělení: Skupina A: dlažby z prvků stejného tvaru, Skupina B:     dlažby z prvků dvou a více tvarů nebo z obrazců o ploše jednotlivě do 100 m2, Skupina C: dlažby     obloukovitých tvarů (oblouky, kruhy, apod.). 2. V cenách jsou započteny i náklady na dodání hmot pro lože a na dodání materiálu na výplň spár. 3. V cenách nejsou započteny náklady na dodání zámkové dlažby, které se oceňuje ve specifikaci;     ztratné lze dohodnout u plochy     a) do 100 m2 ve výši 3 %,     b) přes 100 do 300 m2 ve výši 2 %,     c) přes 300 m2 ve výši 1 %. 4. Část lože přesahující tloušťku 40 mm se oceňuje cenami souboru cen 451 . . -9 . Příplatek za     každých dalších 10 mm tloušťky podkladu nebo lože. </t>
  </si>
  <si>
    <t>14</t>
  </si>
  <si>
    <t>592450380</t>
  </si>
  <si>
    <t>dlažba zámková tl. 6 cm přírodní</t>
  </si>
  <si>
    <t>-1839880606</t>
  </si>
  <si>
    <t>chodníky*1,03</t>
  </si>
  <si>
    <t>Mezisoučet</t>
  </si>
  <si>
    <t>803</t>
  </si>
  <si>
    <t>596211213</t>
  </si>
  <si>
    <t>Kladení zámkové dlažby komunikací pro pěší tl 80 mm skupiny A pl přes 300 m2</t>
  </si>
  <si>
    <t>-1400934975</t>
  </si>
  <si>
    <t>Kladení dlažby z betonových zámkových dlaždic komunikací pro pěší s ložem z kameniva těženého nebo drceného tl. do 40 mm, s vyplněním spár s dvojitým hutněním, vibrováním a se smetením přebytečného materiálu na krajnici tl. 80 mm skupiny A, pro plochy přes 300 m2</t>
  </si>
  <si>
    <t>část hladkou dl.</t>
  </si>
  <si>
    <t>vjezdy úsek 1</t>
  </si>
  <si>
    <t>2,63+2,95+4,0+2,164+3,447+3,4+2,3+7,9+2,2+3,628</t>
  </si>
  <si>
    <t>vjezdy úsek 2</t>
  </si>
  <si>
    <t>3,6+2,2+2,5+3,61+3,75+2,72+2,2+2,17</t>
  </si>
  <si>
    <t>vjezdy úsek 3</t>
  </si>
  <si>
    <t>3,3+3,5+3,55+2,5+5,65+3,35+4,82+6,75+4,6</t>
  </si>
  <si>
    <t>vjeudy úsek 4</t>
  </si>
  <si>
    <t>3,12+3,7+3,75</t>
  </si>
  <si>
    <t>část s relief. dl.</t>
  </si>
  <si>
    <t>2,35+2,6+3,1+2,04+2,8+2,85+2,15+5,45+2,1+2,83+1,2+0,52</t>
  </si>
  <si>
    <t>2,72+2,01+2,24+2,8+2,85+2,3+2,01+2</t>
  </si>
  <si>
    <t>2,6+2,74+2,71+2,3+4,2+2,6+3,3+4,55+3,7</t>
  </si>
  <si>
    <t>vjezdy úsek 4</t>
  </si>
  <si>
    <t>2,75+2,9+2,8</t>
  </si>
  <si>
    <t>16</t>
  </si>
  <si>
    <t>592450000</t>
  </si>
  <si>
    <t>dlažba zámková tl. 8 cm červená</t>
  </si>
  <si>
    <t>-1377630700</t>
  </si>
  <si>
    <t>zám8*1,05</t>
  </si>
  <si>
    <t>112</t>
  </si>
  <si>
    <t>17</t>
  </si>
  <si>
    <t>59245309R</t>
  </si>
  <si>
    <t>dlažba zámková pro nevidomé tl. 8 cm přírodní</t>
  </si>
  <si>
    <t>-425717071</t>
  </si>
  <si>
    <t>zám8nev*1,05</t>
  </si>
  <si>
    <t>91</t>
  </si>
  <si>
    <t>Ostatní konstrukce a práce-bourání</t>
  </si>
  <si>
    <t>916231213</t>
  </si>
  <si>
    <t>Osazení chodníkového obrubníku betonového stojatého s boční opěrou do lože z betonu prostého</t>
  </si>
  <si>
    <t>2030977835</t>
  </si>
  <si>
    <t>Osazení chodníkového obrubníku betonového se zřízením lože, s vyplněním a zatřením spár cementovou maltou stojatého s boční opěrou z betonu prostého tř. C 12/15, do lože z betonu prostého téže značky</t>
  </si>
  <si>
    <t xml:space="preserve">Poznámka k souboru cen:
1. V cenách chodníkových obrubníků ležatých i stojatých jsou započteny pro osazení     a) do lože z kameniva těženého i náklady na dodání hmot pro lože tl. 80 až 100 mm,     b) do lože z betonu prostého i náklady na dodání hmot pro lože tl. 80 až 100 mm; v cenách -1113         a -1213 též náklady na zřízení bočních opěr. 2. Část lože z betonu prostého přesahující tl. 100 mm se oceňuje cenou 916 99-1121 Lože pod     obrubníky, krajníky nebo obruby z dlažebních kostek. 3. V cenách nejsou započteny náklady na dodání obrubníků, tyto se oceňují ve specifikaci. </t>
  </si>
  <si>
    <t>19</t>
  </si>
  <si>
    <t>592174110</t>
  </si>
  <si>
    <t>obrubník betonový chodníkový 100x8x20 cm</t>
  </si>
  <si>
    <t>kus</t>
  </si>
  <si>
    <t>1870923263</t>
  </si>
  <si>
    <t>120*1,03</t>
  </si>
  <si>
    <t>125</t>
  </si>
  <si>
    <t>20</t>
  </si>
  <si>
    <t>919735112</t>
  </si>
  <si>
    <t>Řezání stávajícího živičného krytu hl do 100 mm</t>
  </si>
  <si>
    <t>452809313</t>
  </si>
  <si>
    <t>Řezání stávajícího živičného krytu nebo podkladu hloubky přes 50 do 100 mm</t>
  </si>
  <si>
    <t xml:space="preserve">Poznámka k souboru cen:
1. V cenách jsou započteny i náklady na spotřebu vody. </t>
  </si>
  <si>
    <t>kraje úseků, zarovnání styčné spáry</t>
  </si>
  <si>
    <t>1,26+2,2+2,2+0,8+2,8+2,2+3,38+1,57</t>
  </si>
  <si>
    <t>997</t>
  </si>
  <si>
    <t>Přesun sutě</t>
  </si>
  <si>
    <t>997221551</t>
  </si>
  <si>
    <t>Vodorovná doprava suti ze sypkých materiálů do 1 km</t>
  </si>
  <si>
    <t>1025196623</t>
  </si>
  <si>
    <t>Vodorovná doprava suti bez naložení, ale se složením a s hrubým urovnáním ze sypkých materiálů, na vzdálenost do 1 km</t>
  </si>
  <si>
    <t xml:space="preserve">Poznámka k souboru cen:
1. Ceny nelze použít pro vodorovnou dopravu suti po železnici, po vodě nebo neobvyklými dopravními     prostředky. 2. Je-li na dopravní dráze pro vodorovnou dopravu suti překážka, pro kterou je nutno suť překládat     z jednoho dopravního prostředku na druhý, oceňuje se tato doprava v každém úseku samostatně. 3. Ceny 997 22-155 jsou určeny pro sypký materiál, např. kamenivo a hmoty kamenitého charakteru     stmelené vápnem, cementem nebo živicí. 4. Ceny 997 22-156 jsou určeny pro drobný kusový materiál (dlažební kostky, lomový kámen). </t>
  </si>
  <si>
    <t xml:space="preserve">kamenivo z podkladních vrstev </t>
  </si>
  <si>
    <t>388,570</t>
  </si>
  <si>
    <t>22</t>
  </si>
  <si>
    <t>997221559</t>
  </si>
  <si>
    <t>Příplatek ZKD 1 km u vodorovné dopravy suti ze sypkých materiálů</t>
  </si>
  <si>
    <t>-1084939114</t>
  </si>
  <si>
    <t>Vodorovná doprava suti bez naložení, ale se složením a s hrubým urovnáním Příplatek k ceně za každý další i započatý 1 km přes 1 km</t>
  </si>
  <si>
    <t>388,570*19</t>
  </si>
  <si>
    <t>23</t>
  </si>
  <si>
    <t>997221561</t>
  </si>
  <si>
    <t>Vodorovná doprava suti z kusových materiálů do 1 km</t>
  </si>
  <si>
    <t>543275076</t>
  </si>
  <si>
    <t>Vodorovná doprava suti bez naložení, ale se složením a s hrubým urovnáním z kusových materiálů, na vzdálenost do 1 km</t>
  </si>
  <si>
    <t>živice z chodníků</t>
  </si>
  <si>
    <t>76,381</t>
  </si>
  <si>
    <t>betonové povrchy z chodníků (dlažba, beton, obruby)</t>
  </si>
  <si>
    <t>49,928+4,80</t>
  </si>
  <si>
    <t>24</t>
  </si>
  <si>
    <t>997221569</t>
  </si>
  <si>
    <t>Příplatek ZKD 1 km u vodorovné dopravy suti z kusových materiálů</t>
  </si>
  <si>
    <t>1172777004</t>
  </si>
  <si>
    <t>131,109*19</t>
  </si>
  <si>
    <t>25</t>
  </si>
  <si>
    <t>997221815</t>
  </si>
  <si>
    <t>Poplatek za uložení betonového odpadu na skládce (skládkovné)</t>
  </si>
  <si>
    <t>732569313</t>
  </si>
  <si>
    <t>Poplatek za uložení stavebního odpadu na skládce (skládkovné) betonového</t>
  </si>
  <si>
    <t xml:space="preserve">Poznámka k souboru cen:
1. Ceny uvedené v souboru cen lze po dohodě upravit podle místních podmínek. 2. Uložení odpadů neuvedených v souboru cen se oceňuje individuálně. 3. V cenách je započítán poplatek za ukládání odpadu dle zákona 185/2001 Sb. 4. Případné drcení stavebního odpadu lze ocenit cenami souboru cen 997 00-60 Drcení stavebního     odpadu z katalogu 800-6 Demolice objektů. </t>
  </si>
  <si>
    <t>26</t>
  </si>
  <si>
    <t>997221845</t>
  </si>
  <si>
    <t>Poplatek za uložení odpadu z asfaltových povrchů na skládce (skládkovné)</t>
  </si>
  <si>
    <t>-246185902</t>
  </si>
  <si>
    <t>Poplatek za uložení stavebního odpadu na skládce (skládkovné) z asfaltových povrchů</t>
  </si>
  <si>
    <t>27</t>
  </si>
  <si>
    <t>997221855</t>
  </si>
  <si>
    <t>Poplatek za uložení odpadu z kameniva na skládce (skládkovné)</t>
  </si>
  <si>
    <t>-563307177</t>
  </si>
  <si>
    <t>Poplatek za uložení stavebního odpadu na skládce (skládkovné) z kameniva</t>
  </si>
  <si>
    <t>998</t>
  </si>
  <si>
    <t>Přesun hmot</t>
  </si>
  <si>
    <t>28</t>
  </si>
  <si>
    <t>998223011</t>
  </si>
  <si>
    <t>Přesun hmot pro pozemní komunikace s krytem dlážděným</t>
  </si>
  <si>
    <t>232565279</t>
  </si>
  <si>
    <t>Přesun hmot pro pozemní komunikace s krytem dlážděným dopravní vzdálenost do 200 m jakékoliv délky objektu</t>
  </si>
  <si>
    <t>PSV</t>
  </si>
  <si>
    <t>Práce a dodávky PSV</t>
  </si>
  <si>
    <t>711</t>
  </si>
  <si>
    <t>Izolace proti vodě, vlhkosti a plynům</t>
  </si>
  <si>
    <t>29</t>
  </si>
  <si>
    <t>711161302</t>
  </si>
  <si>
    <t>Izolace proti zemní vlhkosti stěn foliemi nopovými pro běžné podmínky tl. 0,4 mm</t>
  </si>
  <si>
    <t>652602212</t>
  </si>
  <si>
    <t>Izolace proti zemní vlhkosti nopovými foliemi FONDALINE základů nebo stěn pro běžné podmínky tloušťky 0,4 mm, šířky 1,0 m</t>
  </si>
  <si>
    <t xml:space="preserve">Poznámka k souboru cen:
1. V cenách -1302 až -1361 nejsou započteny náklady na ukončení izolace lištou. 2. Prostupy izolací se oceňují cenami souboru 711 76 - Provedení detailů fóliemi. </t>
  </si>
  <si>
    <t>role šířky 50 cm</t>
  </si>
  <si>
    <t>úsek 1</t>
  </si>
  <si>
    <t>0,5*(225,09-3,84-1-3-5,8-3,11-4,9-5,1-3,37-11,6-3,16-5,08)</t>
  </si>
  <si>
    <t>úsek 2</t>
  </si>
  <si>
    <t>0,5*(199,33-4,79-3,05-3,61-5,01-5,14-3,69-3,03-2,99)</t>
  </si>
  <si>
    <t>úsek 3</t>
  </si>
  <si>
    <t>0,5*(246,35-4,48-4,84-4,8-3,69-8,48-4,41-6,31-9,35-7,26)</t>
  </si>
  <si>
    <t>úsek 4</t>
  </si>
  <si>
    <t>0,5*(208,62-120-4,88-5,19)</t>
  </si>
  <si>
    <t>30</t>
  </si>
  <si>
    <t>998711101</t>
  </si>
  <si>
    <t>Přesun hmot tonážní pro izolace proti vodě, vlhkosti a plynům v objektech výšky do 6 m</t>
  </si>
  <si>
    <t>2028139800</t>
  </si>
  <si>
    <t>Přesun hmot pro izolace proti vodě, vlhkosti a plynům stanovený z hmotnosti přesunovaného materiálu vodorovná dopravní vzdálenost do 50 m v objektech výšky do 6 m</t>
  </si>
  <si>
    <t xml:space="preserve">Poznámka k souboru cen: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-1181 pro přesun prováděný bez použití mechanizace, tj. za ztížených podmínek,     lze použít pouze pro hmotnost materiálu, která se tímto způsobem skutečně přemísťuje. </t>
  </si>
  <si>
    <t>VON - Vedlejší a ostatní rozpočtové náklady</t>
  </si>
  <si>
    <t>VRN - Vedlejší rozpočtové náklady</t>
  </si>
  <si>
    <t xml:space="preserve">    VRN1 - Průzkumné, geodetické a projektové práce</t>
  </si>
  <si>
    <t xml:space="preserve">    VRN3 - Zařízení staveniště</t>
  </si>
  <si>
    <t>VRN</t>
  </si>
  <si>
    <t>Vedlejší rozpočtové náklady</t>
  </si>
  <si>
    <t>VRN1</t>
  </si>
  <si>
    <t>Průzkumné, geodetické a projektové práce</t>
  </si>
  <si>
    <t>012103000</t>
  </si>
  <si>
    <t>Geodetické práce před výstavbou</t>
  </si>
  <si>
    <t>1024</t>
  </si>
  <si>
    <t>1289792431</t>
  </si>
  <si>
    <t>Průzkumné, geodetické a projektové práce geodetické práce před výstavbou</t>
  </si>
  <si>
    <t>012303000</t>
  </si>
  <si>
    <t>Geodetické práce po výstavbě</t>
  </si>
  <si>
    <t>-55001449</t>
  </si>
  <si>
    <t>Průzkumné, geodetické a projektové práce geodetické práce po výstavbě</t>
  </si>
  <si>
    <t>VRN3</t>
  </si>
  <si>
    <t>Zařízení staveniště</t>
  </si>
  <si>
    <t>032103000</t>
  </si>
  <si>
    <t>Náklady na stavební buňky</t>
  </si>
  <si>
    <t>den</t>
  </si>
  <si>
    <t>-1866730469</t>
  </si>
  <si>
    <t>Zařízení staveniště vybavení staveniště náklady na stavební buňky</t>
  </si>
  <si>
    <t xml:space="preserve">viz. část E, ZOV předopkládaná délka realizace </t>
  </si>
  <si>
    <t>42</t>
  </si>
  <si>
    <t>032103001</t>
  </si>
  <si>
    <t>Náklady na mobilní WC</t>
  </si>
  <si>
    <t>2142377840</t>
  </si>
  <si>
    <t>034103000</t>
  </si>
  <si>
    <t>Energie pro zařízení staveniště</t>
  </si>
  <si>
    <t>-1591341601</t>
  </si>
  <si>
    <t>Zařízení staveniště zabezpečení staveniště energie pro zařízení staveniště</t>
  </si>
  <si>
    <t>034203000</t>
  </si>
  <si>
    <t>Oplocení staveniště</t>
  </si>
  <si>
    <t>509364367</t>
  </si>
  <si>
    <t>Zařízení staveniště zabezpečení staveniště oplocení staveniště</t>
  </si>
  <si>
    <t>délka stanovena předběžně</t>
  </si>
  <si>
    <t>40</t>
  </si>
  <si>
    <t>039103000</t>
  </si>
  <si>
    <t>Rozebrání, bourání a odvoz zařízení staveniště</t>
  </si>
  <si>
    <t>-1418326135</t>
  </si>
  <si>
    <t>Zařízení staveniště zrušení zařízení staveniště rozebrání, bourání a odvoz</t>
  </si>
  <si>
    <t>039203000</t>
  </si>
  <si>
    <t>Úprava terénu po zrušení zařízení staveniště</t>
  </si>
  <si>
    <t>537879902</t>
  </si>
  <si>
    <t>Zařízení staveniště zrušení zařízení staveniště úprava terénu</t>
  </si>
  <si>
    <t>1) Rekapitulace stavby</t>
  </si>
  <si>
    <t>2) Rekapitulace objektů stavby a soupisů prací</t>
  </si>
  <si>
    <t>/</t>
  </si>
  <si>
    <t>1) Krycí list soupisu</t>
  </si>
  <si>
    <t>2) Rekapitulace</t>
  </si>
  <si>
    <t>3) Soupis prací</t>
  </si>
  <si>
    <t>Rekapitulace stavby</t>
  </si>
  <si>
    <t>Struktura údajů, formát souboru a metodika pro zpracování</t>
  </si>
  <si>
    <t>Struktura</t>
  </si>
  <si>
    <t>Soubor je složen ze záložky Rekapitulace stavby a záložek s názvem soupisu prací pro jednotlivé objekty ve formátu XLS. Každá ze záložek přitom obsahuje</t>
  </si>
  <si>
    <t>ještě samostatné sestavy vymezené orámovaním a nadpisem sestavy. Všechny sestavy jsou optimalizovány i pro tisk na formát A4 na výšku.</t>
  </si>
  <si>
    <r>
      <rPr>
        <i/>
        <sz val="9"/>
        <rFont val="Trebuchet MS"/>
        <family val="2"/>
        <charset val="238"/>
      </rPr>
      <t xml:space="preserve">Rekapitulace stavby </t>
    </r>
    <r>
      <rPr>
        <sz val="9"/>
        <rFont val="Trebuchet MS"/>
        <family val="2"/>
        <charset val="238"/>
      </rPr>
      <t>obsahuje sestavu Rekapitulace stavby a Rekapitulace objektů stavby a soupisů prací.</t>
    </r>
  </si>
  <si>
    <r>
      <t xml:space="preserve">V sestavě </t>
    </r>
    <r>
      <rPr>
        <b/>
        <sz val="9"/>
        <rFont val="Trebuchet MS"/>
        <family val="2"/>
        <charset val="238"/>
      </rPr>
      <t>Rekapitulace stavby</t>
    </r>
    <r>
      <rPr>
        <sz val="9"/>
        <rFont val="Trebuchet MS"/>
        <family val="2"/>
        <charset val="238"/>
      </rPr>
      <t xml:space="preserve"> jsou uvedeny informace identifikující předmět veřejné zakázky na stavební práce, KSO, CC-CZ, CZ-CPV, CZ-CPA a rekapitulaci </t>
    </r>
  </si>
  <si>
    <t>celkové nabídkové ceny uchazeče.</t>
  </si>
  <si>
    <r>
      <t xml:space="preserve">V sestavě </t>
    </r>
    <r>
      <rPr>
        <b/>
        <sz val="9"/>
        <rFont val="Trebuchet MS"/>
        <family val="2"/>
        <charset val="238"/>
      </rPr>
      <t>Rekapitulace objektů stavby a soupisů prací</t>
    </r>
    <r>
      <rPr>
        <sz val="9"/>
        <rFont val="Trebuchet MS"/>
        <family val="2"/>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</si>
  <si>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</si>
  <si>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</si>
  <si>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</si>
  <si>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</si>
  <si>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</si>
  <si>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</si>
  <si>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</si>
  <si>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Vedlejší a ostatní náklady</t>
  </si>
  <si>
    <t>OST</t>
  </si>
  <si>
    <t>Ostatní</t>
  </si>
  <si>
    <t>Soupis</t>
  </si>
  <si>
    <t>Soupis prací pro daný typ objektu</t>
  </si>
  <si>
    <r>
      <rPr>
        <i/>
        <sz val="9"/>
        <rFont val="Trebuchet MS"/>
        <family val="2"/>
        <charset val="238"/>
      </rPr>
      <t xml:space="preserve">Soupis prací </t>
    </r>
    <r>
      <rPr>
        <sz val="9"/>
        <rFont val="Trebuchet MS"/>
        <family val="2"/>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</si>
  <si>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</si>
  <si>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family val="2"/>
        <charset val="238"/>
      </rPr>
      <t>Krycí list soupisu</t>
    </r>
    <r>
      <rPr>
        <sz val="9"/>
        <rFont val="Trebuchet MS"/>
        <family val="2"/>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</si>
  <si>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</si>
  <si>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family val="2"/>
        <charset val="238"/>
      </rPr>
      <t>Rekapitulace členění soupisu prací</t>
    </r>
    <r>
      <rPr>
        <sz val="9"/>
        <rFont val="Trebuchet MS"/>
        <family val="2"/>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</si>
  <si>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</si>
  <si>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family val="2"/>
        <charset val="238"/>
      </rPr>
      <t xml:space="preserve">Soupis prací </t>
    </r>
    <r>
      <rPr>
        <sz val="9"/>
        <rFont val="Trebuchet MS"/>
        <family val="2"/>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</si>
  <si>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</si>
  <si>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</si>
  <si>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</si>
  <si>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</si>
  <si>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</si>
  <si>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</si>
  <si>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</si>
  <si>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</si>
  <si>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</si>
  <si>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</si>
  <si>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</si>
  <si>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</si>
  <si>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</si>
  <si>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</si>
  <si>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</si>
  <si>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</si>
  <si>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</si>
  <si>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</si>
  <si>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</si>
  <si>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</si>
  <si>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</si>
  <si>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</si>
  <si>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 Hodnoty jsou ve výpočtech zaokrouhlovány na počet desetinných míst viditelných v jednotlivých polích.</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</si>
  <si>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</si>
  <si>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</si>
  <si>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</si>
  <si>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</si>
  <si>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</si>
  <si>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</si>
  <si>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</si>
  <si>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</si>
  <si>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</si>
  <si>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</si>
  <si>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</si>
  <si>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</si>
  <si>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</si>
  <si>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</si>
  <si>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</si>
  <si>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</si>
  <si>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</si>
  <si>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</si>
  <si>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</si>
  <si>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</si>
  <si>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</si>
  <si>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</si>
  <si>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</si>
  <si>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</si>
  <si>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</si>
  <si>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</si>
  <si>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</si>
  <si>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</si>
  <si>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</si>
  <si>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</si>
  <si>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</si>
  <si>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</si>
  <si>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</si>
  <si>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</si>
  <si>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</si>
  <si>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</si>
  <si>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</si>
  <si>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</si>
  <si>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</si>
  <si>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</si>
  <si>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</si>
  <si>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</si>
  <si>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</si>
  <si>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</si>
  <si>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</si>
  <si>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</si>
  <si>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</si>
  <si>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</si>
  <si>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</si>
  <si>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</si>
  <si>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</si>
  <si>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</si>
  <si>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</si>
  <si>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</si>
  <si>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</si>
  <si>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</si>
  <si>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</si>
  <si>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</si>
  <si>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</si>
  <si>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</si>
  <si>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</si>
  <si>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</si>
  <si>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</si>
  <si>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</si>
  <si>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</si>
  <si>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</si>
  <si>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</si>
  <si>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</si>
  <si>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</si>
  <si>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</si>
  <si>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</si>
  <si>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</si>
  <si>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</si>
  <si>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</si>
  <si>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</si>
  <si>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</si>
  <si>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</si>
  <si>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</si>
  <si>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</si>
  <si>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</si>
  <si>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</si>
  <si>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</si>
  <si>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</si>
  <si>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</si>
  <si>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</si>
  <si>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</si>
  <si>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</si>
  <si>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</si>
  <si>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</si>
  <si>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</si>
  <si>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</si>
  <si>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</si>
  <si>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</si>
  <si>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</si>
  <si>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</si>
  <si>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</si>
  <si>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</si>
  <si>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Datová věta</t>
  </si>
  <si>
    <t>Typ věty</t>
  </si>
  <si>
    <t>Hodnota</t>
  </si>
  <si>
    <t>Význam</t>
  </si>
  <si>
    <t>eGSazbaDPH</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</si>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</sst>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0"/>
    <numFmt numFmtId="165" formatCode="0.00%;\-0.00%"/>
    <numFmt numFmtId="166" formatCode="dd\.mm\.yyyy"/>
    <numFmt numFmtId="167" formatCode="#,##0.00000;\-#,##0.00000"/>
    <numFmt numFmtId="168" formatCode="#,##0.000;\-#,##0.000"/>
  </numFmts>
  <fonts count="46" x14ac:knownFonts="1">
    <font>
      <sz val="8"/>
      <name val="Trebuchet MS"/>
      <charset val="238"/>
    </font>
    <font>
      <sz val="8"/>
      <color indexed="43"/>
      <name val="Trebuchet MS"/>
      <charset val="238"/>
    </font>
    <font>
      <sz val="8"/>
      <color indexed="48"/>
      <name val="Trebuchet MS"/>
      <charset val="238"/>
    </font>
    <font>
      <b/>
      <sz val="16"/>
      <name val="Trebuchet MS"/>
      <charset val="238"/>
    </font>
    <font>
      <b/>
      <sz val="12"/>
      <color indexed="55"/>
      <name val="Trebuchet MS"/>
      <charset val="238"/>
    </font>
    <font>
      <sz val="9"/>
      <color indexed="55"/>
      <name val="Trebuchet MS"/>
      <charset val="238"/>
    </font>
    <font>
      <sz val="9"/>
      <name val="Trebuchet MS"/>
      <charset val="238"/>
    </font>
    <font>
      <b/>
      <sz val="8"/>
      <color indexed="55"/>
      <name val="Trebuchet MS"/>
      <charset val="238"/>
    </font>
    <font>
      <b/>
      <sz val="12"/>
      <name val="Trebuchet MS"/>
      <charset val="238"/>
    </font>
    <font>
      <b/>
      <sz val="10"/>
      <name val="Trebuchet MS"/>
      <charset val="238"/>
    </font>
    <font>
      <sz val="8"/>
      <color indexed="55"/>
      <name val="Trebuchet MS"/>
      <charset val="238"/>
    </font>
    <font>
      <b/>
      <sz val="9"/>
      <name val="Trebuchet MS"/>
      <charset val="238"/>
    </font>
    <font>
      <sz val="12"/>
      <color indexed="55"/>
      <name val="Trebuchet MS"/>
      <charset val="238"/>
    </font>
    <font>
      <b/>
      <sz val="12"/>
      <color indexed="16"/>
      <name val="Trebuchet MS"/>
      <charset val="238"/>
    </font>
    <font>
      <sz val="12"/>
      <name val="Trebuchet MS"/>
      <charset val="238"/>
    </font>
    <font>
      <sz val="11"/>
      <name val="Trebuchet MS"/>
      <charset val="238"/>
    </font>
    <font>
      <b/>
      <sz val="11"/>
      <color indexed="56"/>
      <name val="Trebuchet MS"/>
      <charset val="238"/>
    </font>
    <font>
      <sz val="11"/>
      <color indexed="56"/>
      <name val="Trebuchet MS"/>
      <charset val="238"/>
    </font>
    <font>
      <b/>
      <sz val="11"/>
      <name val="Trebuchet MS"/>
      <charset val="238"/>
    </font>
    <font>
      <sz val="11"/>
      <color indexed="55"/>
      <name val="Trebuchet MS"/>
      <charset val="238"/>
    </font>
    <font>
      <sz val="12"/>
      <color indexed="56"/>
      <name val="Trebuchet MS"/>
      <charset val="238"/>
    </font>
    <font>
      <sz val="10"/>
      <name val="Trebuchet MS"/>
      <charset val="238"/>
    </font>
    <font>
      <sz val="10"/>
      <color indexed="56"/>
      <name val="Trebuchet MS"/>
      <charset val="238"/>
    </font>
    <font>
      <sz val="8"/>
      <color indexed="16"/>
      <name val="Trebuchet MS"/>
      <charset val="238"/>
    </font>
    <font>
      <b/>
      <sz val="8"/>
      <name val="Trebuchet MS"/>
      <charset val="238"/>
    </font>
    <font>
      <sz val="8"/>
      <color indexed="56"/>
      <name val="Trebuchet MS"/>
      <charset val="238"/>
    </font>
    <font>
      <sz val="7"/>
      <color indexed="55"/>
      <name val="Trebuchet MS"/>
      <charset val="238"/>
    </font>
    <font>
      <sz val="7"/>
      <name val="Trebuchet MS"/>
      <charset val="238"/>
    </font>
    <font>
      <i/>
      <sz val="7"/>
      <color indexed="55"/>
      <name val="Trebuchet MS"/>
      <charset val="238"/>
    </font>
    <font>
      <sz val="8"/>
      <color indexed="63"/>
      <name val="Trebuchet MS"/>
      <charset val="238"/>
    </font>
    <font>
      <sz val="8"/>
      <color indexed="10"/>
      <name val="Trebuchet MS"/>
      <charset val="238"/>
    </font>
    <font>
      <sz val="8"/>
      <color indexed="20"/>
      <name val="Trebuchet MS"/>
      <charset val="238"/>
    </font>
    <font>
      <i/>
      <sz val="8"/>
      <color indexed="12"/>
      <name val="Trebuchet MS"/>
      <charset val="238"/>
    </font>
    <font>
      <sz val="8"/>
      <color indexed="18"/>
      <name val="Trebuchet MS"/>
      <charset val="238"/>
    </font>
    <font>
      <sz val="10"/>
      <name val="Trebuchet MS"/>
      <family val="2"/>
      <charset val="238"/>
    </font>
    <font>
      <sz val="10"/>
      <color indexed="16"/>
      <name val="Trebuchet MS"/>
      <family val="2"/>
      <charset val="238"/>
    </font>
    <font>
      <sz val="8"/>
      <name val="Trebuchet MS"/>
      <family val="2"/>
      <charset val="238"/>
    </font>
    <font>
      <b/>
      <sz val="16"/>
      <name val="Trebuchet MS"/>
      <family val="2"/>
      <charset val="238"/>
    </font>
    <font>
      <b/>
      <sz val="11"/>
      <name val="Trebuchet MS"/>
      <family val="2"/>
      <charset val="238"/>
    </font>
    <font>
      <sz val="9"/>
      <name val="Trebuchet MS"/>
      <family val="2"/>
      <charset val="238"/>
    </font>
    <font>
      <i/>
      <sz val="9"/>
      <name val="Trebuchet MS"/>
      <family val="2"/>
      <charset val="238"/>
    </font>
    <font>
      <b/>
      <sz val="9"/>
      <name val="Trebuchet MS"/>
      <family val="2"/>
      <charset val="238"/>
    </font>
    <font>
      <sz val="11"/>
      <name val="Trebuchet MS"/>
      <family val="2"/>
      <charset val="238"/>
    </font>
    <font>
      <u/>
      <sz val="8"/>
      <color theme="10"/>
      <name val="Trebuchet MS"/>
      <charset val="238"/>
    </font>
    <font>
      <sz val="18"/>
      <color theme="10"/>
      <name val="Wingdings 2"/>
      <family val="1"/>
      <charset val="2"/>
    </font>
    <font>
      <u/>
      <sz val="10"/>
      <color theme="10"/>
      <name val="Trebuchet MS"/>
      <family val="2"/>
      <charset val="238"/>
    </font>
  </fonts>
  <fills count="5">
    <fill>
      <patternFill patternType="none"/>
    </fill>
    <fill>
      <patternFill patternType="gray125"/>
    </fill>
    <fill>
      <patternFill patternType="solid">
        <fgColor indexed="43"/>
      </patternFill>
    </fill>
    <fill>
      <patternFill patternType="solid">
        <fgColor indexed="26"/>
      </patternFill>
    </fill>
    <fill>
      <patternFill patternType="solid">
        <fgColor indexed="22"/>
      </patternFill>
    </fill>
  </fills>
  <borders count="36">
    <border>
      <left/>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right/>
      <top style="hair">
        <color indexed="8"/>
      </top>
      <bottom/>
      <diagonal/>
    </border>
    <border>
      <left/>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right/>
      <top style="hair">
        <color indexed="55"/>
      </top>
      <bottom/>
      <diagonal/>
    </border>
    <border>
      <left/>
      <right style="hair">
        <color indexed="55"/>
      </right>
      <top style="hair">
        <color indexed="55"/>
      </top>
      <bottom/>
      <diagonal/>
    </border>
    <border>
      <left style="hair">
        <color indexed="55"/>
      </left>
      <right/>
      <top/>
      <bottom/>
      <diagonal/>
    </border>
    <border>
      <left/>
      <right style="hair">
        <color indexed="55"/>
      </right>
      <top/>
      <bottom/>
      <diagonal/>
    </border>
    <border>
      <left/>
      <right style="hair">
        <color indexed="8"/>
      </right>
      <top style="hair">
        <color indexed="8"/>
      </top>
      <bottom style="hair">
        <color indexed="8"/>
      </bottom>
      <diagonal/>
    </border>
    <border>
      <left style="hair">
        <color indexed="55"/>
      </left>
      <right/>
      <top style="hair">
        <color indexed="55"/>
      </top>
      <bottom style="hair">
        <color indexed="55"/>
      </bottom>
      <diagonal/>
    </border>
    <border>
      <left/>
      <right/>
      <top style="hair">
        <color indexed="55"/>
      </top>
      <bottom style="hair">
        <color indexed="55"/>
      </bottom>
      <diagonal/>
    </border>
    <border>
      <left/>
      <right style="hair">
        <color indexed="55"/>
      </right>
      <top style="hair">
        <color indexed="55"/>
      </top>
      <bottom style="hair">
        <color indexed="55"/>
      </bottom>
      <diagonal/>
    </border>
    <border>
      <left style="hair">
        <color indexed="55"/>
      </left>
      <right/>
      <top style="hair">
        <color indexed="55"/>
      </top>
      <bottom/>
      <diagonal/>
    </border>
    <border>
      <left style="hair">
        <color indexed="55"/>
      </left>
      <right/>
      <top/>
      <bottom style="hair">
        <color indexed="55"/>
      </bottom>
      <diagonal/>
    </border>
    <border>
      <left/>
      <right/>
      <top/>
      <bottom style="hair">
        <color indexed="55"/>
      </bottom>
      <diagonal/>
    </border>
    <border>
      <left/>
      <right style="hair">
        <color indexed="55"/>
      </right>
      <top/>
      <bottom style="hair">
        <color indexed="55"/>
      </bottom>
      <diagonal/>
    </border>
    <border>
      <left/>
      <right style="thin">
        <color indexed="8"/>
      </right>
      <top style="hair">
        <color indexed="55"/>
      </top>
      <bottom/>
      <diagonal/>
    </border>
    <border>
      <left/>
      <right style="thin">
        <color indexed="8"/>
      </right>
      <top style="hair">
        <color indexed="8"/>
      </top>
      <bottom style="hair">
        <color indexed="8"/>
      </bottom>
      <diagonal/>
    </border>
    <border>
      <left style="hair">
        <color indexed="55"/>
      </left>
      <right style="hair">
        <color indexed="55"/>
      </right>
      <top style="hair">
        <color indexed="55"/>
      </top>
      <bottom style="hair">
        <color indexed="55"/>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pplyAlignment="0">
      <alignment vertical="top" wrapText="1"/>
      <protection locked="0"/>
    </xf>
    <xf numFmtId="0" fontId="43" fillId="0" borderId="0" applyNumberFormat="0" applyFill="0" applyBorder="0" applyAlignment="0" applyProtection="0">
      <alignment vertical="top"/>
      <protection locked="0"/>
    </xf>
  </cellStyleXfs>
  <cellXfs count="296">
    <xf numFmtId="0" fontId="0" fillId="0" borderId="0" xfId="0" applyAlignment="1">
      <alignment vertical="top"/>
      <protection locked="0"/>
    </xf>
    <xf numFmtId="0" fontId="0" fillId="0" borderId="0" xfId="0" applyFont="1" applyAlignment="1">
      <alignment horizontal="left" vertical="top"/>
      <protection locked="0"/>
    </xf>
    <xf numFmtId="0" fontId="0" fillId="0" borderId="0" xfId="0" applyAlignment="1">
      <alignment horizontal="left" vertical="top"/>
      <protection locked="0"/>
    </xf>
    <xf numFmtId="0" fontId="0" fillId="2" borderId="0" xfId="0" applyFill="1" applyAlignment="1">
      <alignment horizontal="left" vertical="top"/>
      <protection locked="0"/>
    </xf>
    <xf numFmtId="0" fontId="1" fillId="2" borderId="0" xfId="0" applyFont="1" applyFill="1" applyAlignment="1">
      <alignment horizontal="left" vertical="center"/>
      <protection locked="0"/>
    </xf>
    <xf numFmtId="0" fontId="0" fillId="2" borderId="0" xfId="0" applyFont="1" applyFill="1" applyAlignment="1">
      <alignment horizontal="left" vertical="top"/>
      <protection locked="0"/>
    </xf>
    <xf numFmtId="0" fontId="0" fillId="0" borderId="0" xfId="0" applyFont="1" applyAlignment="1">
      <alignment horizontal="left" vertical="center"/>
      <protection locked="0"/>
    </xf>
    <xf numFmtId="0" fontId="0" fillId="0" borderId="1" xfId="0" applyBorder="1" applyAlignment="1">
      <alignment horizontal="left" vertical="top"/>
      <protection locked="0"/>
    </xf>
    <xf numFmtId="0" fontId="0" fillId="0" borderId="2" xfId="0" applyBorder="1" applyAlignment="1">
      <alignment horizontal="left" vertical="top"/>
      <protection locked="0"/>
    </xf>
    <xf numFmtId="0" fontId="0" fillId="0" borderId="3" xfId="0" applyBorder="1" applyAlignment="1">
      <alignment horizontal="left" vertical="top"/>
      <protection locked="0"/>
    </xf>
    <xf numFmtId="0" fontId="0" fillId="0" borderId="4" xfId="0" applyBorder="1" applyAlignment="1">
      <alignment horizontal="left" vertical="top"/>
      <protection locked="0"/>
    </xf>
    <xf numFmtId="0" fontId="3" fillId="0" borderId="0" xfId="0" applyFont="1" applyAlignment="1">
      <alignment horizontal="left" vertical="center"/>
      <protection locked="0"/>
    </xf>
    <xf numFmtId="0" fontId="0" fillId="0" borderId="5" xfId="0" applyBorder="1" applyAlignment="1">
      <alignment horizontal="left" vertical="top"/>
      <protection locked="0"/>
    </xf>
    <xf numFmtId="0" fontId="2" fillId="0" borderId="0" xfId="0" applyFont="1" applyAlignment="1">
      <alignment horizontal="left" vertical="center"/>
      <protection locked="0"/>
    </xf>
    <xf numFmtId="0" fontId="4" fillId="0" borderId="0" xfId="0" applyFont="1" applyAlignment="1">
      <alignment horizontal="left" vertical="center"/>
      <protection locked="0"/>
    </xf>
    <xf numFmtId="0" fontId="5" fillId="0" borderId="0" xfId="0" applyFont="1" applyAlignment="1">
      <alignment horizontal="left" vertical="top"/>
      <protection locked="0"/>
    </xf>
    <xf numFmtId="0" fontId="6" fillId="0" borderId="0" xfId="0" applyFont="1" applyAlignment="1">
      <alignment horizontal="left" vertical="center"/>
      <protection locked="0"/>
    </xf>
    <xf numFmtId="0" fontId="8" fillId="0" borderId="0" xfId="0" applyFont="1" applyAlignment="1">
      <alignment horizontal="left" vertical="top"/>
      <protection locked="0"/>
    </xf>
    <xf numFmtId="0" fontId="5" fillId="0" borderId="0" xfId="0" applyFont="1" applyAlignment="1">
      <alignment horizontal="left" vertical="center"/>
      <protection locked="0"/>
    </xf>
    <xf numFmtId="0" fontId="6" fillId="3" borderId="0" xfId="0" applyFont="1" applyFill="1" applyAlignment="1">
      <alignment horizontal="left" vertical="center"/>
      <protection locked="0"/>
    </xf>
    <xf numFmtId="49" fontId="6" fillId="3" borderId="0" xfId="0" applyNumberFormat="1" applyFont="1" applyFill="1" applyAlignment="1">
      <alignment horizontal="left" vertical="top"/>
      <protection locked="0"/>
    </xf>
    <xf numFmtId="0" fontId="0" fillId="0" borderId="6" xfId="0" applyBorder="1" applyAlignment="1">
      <alignment horizontal="left" vertical="top"/>
      <protection locked="0"/>
    </xf>
    <xf numFmtId="0" fontId="0" fillId="0" borderId="4" xfId="0" applyBorder="1" applyAlignment="1">
      <alignment horizontal="left" vertical="center"/>
      <protection locked="0"/>
    </xf>
    <xf numFmtId="0" fontId="9" fillId="0" borderId="7" xfId="0" applyFont="1" applyBorder="1" applyAlignment="1">
      <alignment horizontal="left" vertical="center"/>
      <protection locked="0"/>
    </xf>
    <xf numFmtId="0" fontId="0" fillId="0" borderId="7" xfId="0" applyBorder="1" applyAlignment="1">
      <alignment horizontal="left" vertical="center"/>
      <protection locked="0"/>
    </xf>
    <xf numFmtId="0" fontId="0" fillId="0" borderId="5" xfId="0" applyBorder="1" applyAlignment="1">
      <alignment horizontal="left" vertical="center"/>
      <protection locked="0"/>
    </xf>
    <xf numFmtId="0" fontId="10" fillId="0" borderId="0" xfId="0" applyFont="1" applyAlignment="1">
      <alignment horizontal="right" vertical="center"/>
      <protection locked="0"/>
    </xf>
    <xf numFmtId="0" fontId="10" fillId="0" borderId="4" xfId="0" applyFont="1" applyBorder="1" applyAlignment="1">
      <alignment horizontal="left" vertical="center"/>
      <protection locked="0"/>
    </xf>
    <xf numFmtId="0" fontId="10" fillId="0" borderId="0" xfId="0" applyFont="1" applyAlignment="1">
      <alignment horizontal="left" vertical="center"/>
      <protection locked="0"/>
    </xf>
    <xf numFmtId="0" fontId="10" fillId="0" borderId="5" xfId="0" applyFont="1" applyBorder="1" applyAlignment="1">
      <alignment horizontal="left" vertical="center"/>
      <protection locked="0"/>
    </xf>
    <xf numFmtId="0" fontId="0" fillId="4" borderId="0" xfId="0" applyFill="1" applyAlignment="1">
      <alignment horizontal="left" vertical="center"/>
      <protection locked="0"/>
    </xf>
    <xf numFmtId="0" fontId="8" fillId="4" borderId="8" xfId="0" applyFont="1" applyFill="1" applyBorder="1" applyAlignment="1">
      <alignment horizontal="left" vertical="center"/>
      <protection locked="0"/>
    </xf>
    <xf numFmtId="0" fontId="0" fillId="4" borderId="9" xfId="0" applyFill="1" applyBorder="1" applyAlignment="1">
      <alignment horizontal="left" vertical="center"/>
      <protection locked="0"/>
    </xf>
    <xf numFmtId="0" fontId="8" fillId="4" borderId="9" xfId="0" applyFont="1" applyFill="1" applyBorder="1" applyAlignment="1">
      <alignment horizontal="center" vertical="center"/>
      <protection locked="0"/>
    </xf>
    <xf numFmtId="164" fontId="8" fillId="4" borderId="9" xfId="0" applyNumberFormat="1" applyFont="1" applyFill="1" applyBorder="1" applyAlignment="1">
      <alignment horizontal="right" vertical="center"/>
      <protection locked="0"/>
    </xf>
    <xf numFmtId="0" fontId="0" fillId="4" borderId="5" xfId="0" applyFill="1" applyBorder="1" applyAlignment="1">
      <alignment horizontal="left" vertical="center"/>
      <protection locked="0"/>
    </xf>
    <xf numFmtId="0" fontId="0" fillId="0" borderId="10" xfId="0" applyBorder="1" applyAlignment="1">
      <alignment horizontal="left" vertical="center"/>
      <protection locked="0"/>
    </xf>
    <xf numFmtId="0" fontId="0" fillId="0" borderId="11" xfId="0" applyBorder="1" applyAlignment="1">
      <alignment horizontal="left" vertical="center"/>
      <protection locked="0"/>
    </xf>
    <xf numFmtId="0" fontId="0" fillId="0" borderId="12" xfId="0" applyBorder="1" applyAlignment="1">
      <alignment horizontal="left" vertical="center"/>
      <protection locked="0"/>
    </xf>
    <xf numFmtId="0" fontId="0" fillId="0" borderId="1" xfId="0" applyBorder="1" applyAlignment="1">
      <alignment horizontal="left" vertical="center"/>
      <protection locked="0"/>
    </xf>
    <xf numFmtId="0" fontId="0" fillId="0" borderId="2" xfId="0" applyBorder="1" applyAlignment="1">
      <alignment horizontal="left" vertical="center"/>
      <protection locked="0"/>
    </xf>
    <xf numFmtId="0" fontId="6" fillId="0" borderId="4" xfId="0" applyFont="1" applyBorder="1" applyAlignment="1">
      <alignment horizontal="left" vertical="center"/>
      <protection locked="0"/>
    </xf>
    <xf numFmtId="0" fontId="8" fillId="0" borderId="0" xfId="0" applyFont="1" applyAlignment="1">
      <alignment horizontal="left" vertical="center"/>
      <protection locked="0"/>
    </xf>
    <xf numFmtId="0" fontId="8" fillId="0" borderId="4" xfId="0" applyFont="1" applyBorder="1" applyAlignment="1">
      <alignment horizontal="left" vertical="center"/>
      <protection locked="0"/>
    </xf>
    <xf numFmtId="0" fontId="11" fillId="0" borderId="0" xfId="0" applyFont="1" applyAlignment="1">
      <alignment horizontal="left" vertical="center"/>
      <protection locked="0"/>
    </xf>
    <xf numFmtId="166" fontId="6" fillId="0" borderId="0" xfId="0" applyNumberFormat="1" applyFont="1" applyAlignment="1">
      <alignment horizontal="left" vertical="top"/>
      <protection locked="0"/>
    </xf>
    <xf numFmtId="0" fontId="0" fillId="0" borderId="13" xfId="0" applyBorder="1" applyAlignment="1">
      <alignment horizontal="left" vertical="center"/>
      <protection locked="0"/>
    </xf>
    <xf numFmtId="0" fontId="0" fillId="0" borderId="14" xfId="0" applyBorder="1" applyAlignment="1">
      <alignment horizontal="left" vertical="center"/>
      <protection locked="0"/>
    </xf>
    <xf numFmtId="0" fontId="0" fillId="0" borderId="15" xfId="0" applyBorder="1" applyAlignment="1">
      <alignment horizontal="left" vertical="center"/>
      <protection locked="0"/>
    </xf>
    <xf numFmtId="0" fontId="0" fillId="0" borderId="16" xfId="0" applyBorder="1" applyAlignment="1">
      <alignment horizontal="left" vertical="center"/>
      <protection locked="0"/>
    </xf>
    <xf numFmtId="0" fontId="6" fillId="4" borderId="17" xfId="0" applyFont="1" applyFill="1" applyBorder="1" applyAlignment="1">
      <alignment horizontal="center" vertical="center"/>
      <protection locked="0"/>
    </xf>
    <xf numFmtId="0" fontId="5" fillId="0" borderId="18" xfId="0" applyFont="1" applyBorder="1" applyAlignment="1">
      <alignment horizontal="center" vertical="center" wrapText="1"/>
      <protection locked="0"/>
    </xf>
    <xf numFmtId="0" fontId="5" fillId="0" borderId="19" xfId="0" applyFont="1" applyBorder="1" applyAlignment="1">
      <alignment horizontal="center" vertical="center" wrapText="1"/>
      <protection locked="0"/>
    </xf>
    <xf numFmtId="0" fontId="5" fillId="0" borderId="20" xfId="0" applyFont="1" applyBorder="1" applyAlignment="1">
      <alignment horizontal="center" vertical="center" wrapText="1"/>
      <protection locked="0"/>
    </xf>
    <xf numFmtId="0" fontId="0" fillId="0" borderId="0" xfId="0" applyAlignment="1">
      <alignment horizontal="left" vertical="center"/>
      <protection locked="0"/>
    </xf>
    <xf numFmtId="0" fontId="0" fillId="0" borderId="21" xfId="0" applyBorder="1" applyAlignment="1">
      <alignment horizontal="left" vertical="center"/>
      <protection locked="0"/>
    </xf>
    <xf numFmtId="0" fontId="13" fillId="0" borderId="0" xfId="0" applyFont="1" applyAlignment="1">
      <alignment horizontal="left" vertical="center"/>
      <protection locked="0"/>
    </xf>
    <xf numFmtId="164" fontId="13" fillId="0" borderId="0" xfId="0" applyNumberFormat="1" applyFont="1" applyAlignment="1">
      <alignment horizontal="right" vertical="center"/>
      <protection locked="0"/>
    </xf>
    <xf numFmtId="0" fontId="8" fillId="0" borderId="0" xfId="0" applyFont="1" applyAlignment="1">
      <alignment horizontal="center" vertical="center"/>
      <protection locked="0"/>
    </xf>
    <xf numFmtId="164" fontId="12" fillId="0" borderId="15" xfId="0" applyNumberFormat="1" applyFont="1" applyBorder="1" applyAlignment="1">
      <alignment horizontal="right" vertical="center"/>
      <protection locked="0"/>
    </xf>
    <xf numFmtId="164" fontId="12" fillId="0" borderId="0" xfId="0" applyNumberFormat="1" applyFont="1" applyAlignment="1">
      <alignment horizontal="right" vertical="center"/>
      <protection locked="0"/>
    </xf>
    <xf numFmtId="167" fontId="12" fillId="0" borderId="0" xfId="0" applyNumberFormat="1" applyFont="1" applyAlignment="1">
      <alignment horizontal="right" vertical="center"/>
      <protection locked="0"/>
    </xf>
    <xf numFmtId="164" fontId="12" fillId="0" borderId="16" xfId="0" applyNumberFormat="1" applyFont="1" applyBorder="1" applyAlignment="1">
      <alignment horizontal="right" vertical="center"/>
      <protection locked="0"/>
    </xf>
    <xf numFmtId="0" fontId="14" fillId="0" borderId="0" xfId="0" applyFont="1" applyAlignment="1">
      <alignment horizontal="left" vertical="center"/>
      <protection locked="0"/>
    </xf>
    <xf numFmtId="0" fontId="15" fillId="0" borderId="0" xfId="0" applyFont="1" applyAlignment="1">
      <alignment horizontal="left" vertical="center"/>
      <protection locked="0"/>
    </xf>
    <xf numFmtId="0" fontId="15" fillId="0" borderId="4" xfId="0" applyFont="1" applyBorder="1" applyAlignment="1">
      <alignment horizontal="left" vertical="center"/>
      <protection locked="0"/>
    </xf>
    <xf numFmtId="0" fontId="16" fillId="0" borderId="0" xfId="0" applyFont="1" applyAlignment="1">
      <alignment horizontal="left" vertical="center"/>
      <protection locked="0"/>
    </xf>
    <xf numFmtId="0" fontId="18" fillId="0" borderId="0" xfId="0" applyFont="1" applyAlignment="1">
      <alignment horizontal="center" vertical="center"/>
      <protection locked="0"/>
    </xf>
    <xf numFmtId="164" fontId="19" fillId="0" borderId="15" xfId="0" applyNumberFormat="1" applyFont="1" applyBorder="1" applyAlignment="1">
      <alignment horizontal="right" vertical="center"/>
      <protection locked="0"/>
    </xf>
    <xf numFmtId="164" fontId="19" fillId="0" borderId="0" xfId="0" applyNumberFormat="1" applyFont="1" applyAlignment="1">
      <alignment horizontal="right" vertical="center"/>
      <protection locked="0"/>
    </xf>
    <xf numFmtId="167" fontId="19" fillId="0" borderId="0" xfId="0" applyNumberFormat="1" applyFont="1" applyAlignment="1">
      <alignment horizontal="right" vertical="center"/>
      <protection locked="0"/>
    </xf>
    <xf numFmtId="164" fontId="19" fillId="0" borderId="16" xfId="0" applyNumberFormat="1" applyFont="1" applyBorder="1" applyAlignment="1">
      <alignment horizontal="right" vertical="center"/>
      <protection locked="0"/>
    </xf>
    <xf numFmtId="164" fontId="19" fillId="0" borderId="22" xfId="0" applyNumberFormat="1" applyFont="1" applyBorder="1" applyAlignment="1">
      <alignment horizontal="right" vertical="center"/>
      <protection locked="0"/>
    </xf>
    <xf numFmtId="164" fontId="19" fillId="0" borderId="23" xfId="0" applyNumberFormat="1" applyFont="1" applyBorder="1" applyAlignment="1">
      <alignment horizontal="right" vertical="center"/>
      <protection locked="0"/>
    </xf>
    <xf numFmtId="167" fontId="19" fillId="0" borderId="23" xfId="0" applyNumberFormat="1" applyFont="1" applyBorder="1" applyAlignment="1">
      <alignment horizontal="right" vertical="center"/>
      <protection locked="0"/>
    </xf>
    <xf numFmtId="164" fontId="19" fillId="0" borderId="24" xfId="0" applyNumberFormat="1" applyFont="1" applyBorder="1" applyAlignment="1">
      <alignment horizontal="right" vertical="center"/>
      <protection locked="0"/>
    </xf>
    <xf numFmtId="0" fontId="0" fillId="0" borderId="0" xfId="0" applyFont="1" applyAlignment="1">
      <alignment horizontal="left" vertical="center" wrapText="1"/>
      <protection locked="0"/>
    </xf>
    <xf numFmtId="0" fontId="0" fillId="0" borderId="4" xfId="0" applyBorder="1" applyAlignment="1">
      <alignment horizontal="left" vertical="center" wrapText="1"/>
      <protection locked="0"/>
    </xf>
    <xf numFmtId="0" fontId="0" fillId="0" borderId="5" xfId="0" applyBorder="1" applyAlignment="1">
      <alignment horizontal="left" vertical="center" wrapText="1"/>
      <protection locked="0"/>
    </xf>
    <xf numFmtId="0" fontId="0" fillId="0" borderId="25" xfId="0" applyBorder="1" applyAlignment="1">
      <alignment horizontal="left" vertical="center"/>
      <protection locked="0"/>
    </xf>
    <xf numFmtId="0" fontId="9" fillId="0" borderId="0" xfId="0" applyFont="1" applyAlignment="1">
      <alignment horizontal="left" vertical="center"/>
      <protection locked="0"/>
    </xf>
    <xf numFmtId="164" fontId="10" fillId="0" borderId="0" xfId="0" applyNumberFormat="1" applyFont="1" applyAlignment="1">
      <alignment horizontal="right" vertical="center"/>
      <protection locked="0"/>
    </xf>
    <xf numFmtId="165" fontId="10" fillId="0" borderId="0" xfId="0" applyNumberFormat="1" applyFont="1" applyAlignment="1">
      <alignment horizontal="right" vertical="center"/>
      <protection locked="0"/>
    </xf>
    <xf numFmtId="0" fontId="8" fillId="4" borderId="9" xfId="0" applyFont="1" applyFill="1" applyBorder="1" applyAlignment="1">
      <alignment horizontal="right" vertical="center"/>
      <protection locked="0"/>
    </xf>
    <xf numFmtId="0" fontId="0" fillId="4" borderId="26" xfId="0" applyFill="1" applyBorder="1" applyAlignment="1">
      <alignment horizontal="left" vertical="center"/>
      <protection locked="0"/>
    </xf>
    <xf numFmtId="0" fontId="0" fillId="0" borderId="3" xfId="0" applyBorder="1" applyAlignment="1">
      <alignment horizontal="left" vertical="center"/>
      <protection locked="0"/>
    </xf>
    <xf numFmtId="0" fontId="6" fillId="4" borderId="0" xfId="0" applyFont="1" applyFill="1" applyAlignment="1">
      <alignment horizontal="left" vertical="center"/>
      <protection locked="0"/>
    </xf>
    <xf numFmtId="0" fontId="6" fillId="4" borderId="0" xfId="0" applyFont="1" applyFill="1" applyAlignment="1">
      <alignment horizontal="right" vertical="center"/>
      <protection locked="0"/>
    </xf>
    <xf numFmtId="0" fontId="20" fillId="0" borderId="4" xfId="0" applyFont="1" applyBorder="1" applyAlignment="1">
      <alignment horizontal="left" vertical="center"/>
      <protection locked="0"/>
    </xf>
    <xf numFmtId="0" fontId="20" fillId="0" borderId="23" xfId="0" applyFont="1" applyBorder="1" applyAlignment="1">
      <alignment horizontal="left" vertical="center"/>
      <protection locked="0"/>
    </xf>
    <xf numFmtId="164" fontId="20" fillId="0" borderId="23" xfId="0" applyNumberFormat="1" applyFont="1" applyBorder="1" applyAlignment="1">
      <alignment horizontal="right" vertical="center"/>
      <protection locked="0"/>
    </xf>
    <xf numFmtId="0" fontId="20" fillId="0" borderId="5" xfId="0" applyFont="1" applyBorder="1" applyAlignment="1">
      <alignment horizontal="left" vertical="center"/>
      <protection locked="0"/>
    </xf>
    <xf numFmtId="0" fontId="21" fillId="0" borderId="0" xfId="0" applyFont="1" applyAlignment="1">
      <alignment horizontal="left" vertical="center"/>
      <protection locked="0"/>
    </xf>
    <xf numFmtId="0" fontId="22" fillId="0" borderId="4" xfId="0" applyFont="1" applyBorder="1" applyAlignment="1">
      <alignment horizontal="left" vertical="center"/>
      <protection locked="0"/>
    </xf>
    <xf numFmtId="0" fontId="22" fillId="0" borderId="23" xfId="0" applyFont="1" applyBorder="1" applyAlignment="1">
      <alignment horizontal="left" vertical="center"/>
      <protection locked="0"/>
    </xf>
    <xf numFmtId="164" fontId="22" fillId="0" borderId="23" xfId="0" applyNumberFormat="1" applyFont="1" applyBorder="1" applyAlignment="1">
      <alignment horizontal="right" vertical="center"/>
      <protection locked="0"/>
    </xf>
    <xf numFmtId="0" fontId="22" fillId="0" borderId="5" xfId="0" applyFont="1" applyBorder="1" applyAlignment="1">
      <alignment horizontal="left" vertical="center"/>
      <protection locked="0"/>
    </xf>
    <xf numFmtId="0" fontId="0" fillId="0" borderId="0" xfId="0" applyFont="1" applyAlignment="1">
      <alignment horizontal="center" vertical="center" wrapText="1"/>
      <protection locked="0"/>
    </xf>
    <xf numFmtId="0" fontId="0" fillId="0" borderId="4" xfId="0" applyBorder="1" applyAlignment="1">
      <alignment horizontal="center" vertical="center" wrapText="1"/>
      <protection locked="0"/>
    </xf>
    <xf numFmtId="0" fontId="6" fillId="4" borderId="18" xfId="0" applyFont="1" applyFill="1" applyBorder="1" applyAlignment="1">
      <alignment horizontal="center" vertical="center" wrapText="1"/>
      <protection locked="0"/>
    </xf>
    <xf numFmtId="0" fontId="6" fillId="4" borderId="19" xfId="0" applyFont="1" applyFill="1" applyBorder="1" applyAlignment="1">
      <alignment horizontal="center" vertical="center" wrapText="1"/>
      <protection locked="0"/>
    </xf>
    <xf numFmtId="0" fontId="6" fillId="4" borderId="20" xfId="0" applyFont="1" applyFill="1" applyBorder="1" applyAlignment="1">
      <alignment horizontal="center" vertical="center" wrapText="1"/>
      <protection locked="0"/>
    </xf>
    <xf numFmtId="164" fontId="13" fillId="0" borderId="0" xfId="0" applyNumberFormat="1" applyFont="1" applyAlignment="1">
      <alignment horizontal="right"/>
      <protection locked="0"/>
    </xf>
    <xf numFmtId="167" fontId="23" fillId="0" borderId="13" xfId="0" applyNumberFormat="1" applyFont="1" applyBorder="1" applyAlignment="1">
      <alignment horizontal="right"/>
      <protection locked="0"/>
    </xf>
    <xf numFmtId="167" fontId="23" fillId="0" borderId="14" xfId="0" applyNumberFormat="1" applyFont="1" applyBorder="1" applyAlignment="1">
      <alignment horizontal="right"/>
      <protection locked="0"/>
    </xf>
    <xf numFmtId="164" fontId="24" fillId="0" borderId="0" xfId="0" applyNumberFormat="1" applyFont="1" applyAlignment="1">
      <alignment horizontal="right" vertical="center"/>
      <protection locked="0"/>
    </xf>
    <xf numFmtId="0" fontId="0" fillId="0" borderId="0" xfId="0" applyFont="1" applyAlignment="1">
      <alignment horizontal="left"/>
      <protection locked="0"/>
    </xf>
    <xf numFmtId="0" fontId="25" fillId="0" borderId="4" xfId="0" applyFont="1" applyBorder="1" applyAlignment="1">
      <alignment horizontal="left"/>
      <protection locked="0"/>
    </xf>
    <xf numFmtId="0" fontId="25" fillId="0" borderId="0" xfId="0" applyFont="1" applyAlignment="1">
      <alignment horizontal="left"/>
      <protection locked="0"/>
    </xf>
    <xf numFmtId="0" fontId="20" fillId="0" borderId="0" xfId="0" applyFont="1" applyAlignment="1">
      <alignment horizontal="left"/>
      <protection locked="0"/>
    </xf>
    <xf numFmtId="164" fontId="20" fillId="0" borderId="0" xfId="0" applyNumberFormat="1" applyFont="1" applyAlignment="1">
      <alignment horizontal="right"/>
      <protection locked="0"/>
    </xf>
    <xf numFmtId="0" fontId="25" fillId="0" borderId="15" xfId="0" applyFont="1" applyBorder="1" applyAlignment="1">
      <alignment horizontal="left"/>
      <protection locked="0"/>
    </xf>
    <xf numFmtId="167" fontId="25" fillId="0" borderId="0" xfId="0" applyNumberFormat="1" applyFont="1" applyAlignment="1">
      <alignment horizontal="right"/>
      <protection locked="0"/>
    </xf>
    <xf numFmtId="167" fontId="25" fillId="0" borderId="16" xfId="0" applyNumberFormat="1" applyFont="1" applyBorder="1" applyAlignment="1">
      <alignment horizontal="right"/>
      <protection locked="0"/>
    </xf>
    <xf numFmtId="164" fontId="25" fillId="0" borderId="0" xfId="0" applyNumberFormat="1" applyFont="1" applyAlignment="1">
      <alignment horizontal="right" vertical="center"/>
      <protection locked="0"/>
    </xf>
    <xf numFmtId="0" fontId="22" fillId="0" borderId="0" xfId="0" applyFont="1" applyAlignment="1">
      <alignment horizontal="left"/>
      <protection locked="0"/>
    </xf>
    <xf numFmtId="164" fontId="22" fillId="0" borderId="0" xfId="0" applyNumberFormat="1" applyFont="1" applyAlignment="1">
      <alignment horizontal="right"/>
      <protection locked="0"/>
    </xf>
    <xf numFmtId="0" fontId="0" fillId="0" borderId="27" xfId="0" applyFont="1" applyBorder="1" applyAlignment="1">
      <alignment horizontal="center" vertical="center"/>
      <protection locked="0"/>
    </xf>
    <xf numFmtId="49" fontId="0" fillId="0" borderId="27" xfId="0" applyNumberFormat="1" applyFont="1" applyBorder="1" applyAlignment="1">
      <alignment horizontal="left" vertical="center" wrapText="1"/>
      <protection locked="0"/>
    </xf>
    <xf numFmtId="0" fontId="0" fillId="0" borderId="27" xfId="0" applyFont="1" applyBorder="1" applyAlignment="1">
      <alignment horizontal="left" vertical="center" wrapText="1"/>
      <protection locked="0"/>
    </xf>
    <xf numFmtId="0" fontId="0" fillId="0" borderId="27" xfId="0" applyFont="1" applyBorder="1" applyAlignment="1">
      <alignment horizontal="center" vertical="center" wrapText="1"/>
      <protection locked="0"/>
    </xf>
    <xf numFmtId="168" fontId="0" fillId="0" borderId="27" xfId="0" applyNumberFormat="1" applyFont="1" applyBorder="1" applyAlignment="1">
      <alignment horizontal="right" vertical="center"/>
      <protection locked="0"/>
    </xf>
    <xf numFmtId="164" fontId="0" fillId="3" borderId="27" xfId="0" applyNumberFormat="1" applyFont="1" applyFill="1" applyBorder="1" applyAlignment="1">
      <alignment horizontal="right" vertical="center"/>
      <protection locked="0"/>
    </xf>
    <xf numFmtId="164" fontId="0" fillId="0" borderId="27" xfId="0" applyNumberFormat="1" applyFont="1" applyBorder="1" applyAlignment="1">
      <alignment horizontal="right" vertical="center"/>
      <protection locked="0"/>
    </xf>
    <xf numFmtId="0" fontId="10" fillId="3" borderId="27" xfId="0" applyFont="1" applyFill="1" applyBorder="1" applyAlignment="1">
      <alignment horizontal="left" vertical="center" wrapText="1"/>
      <protection locked="0"/>
    </xf>
    <xf numFmtId="0" fontId="10" fillId="0" borderId="0" xfId="0" applyFont="1" applyAlignment="1">
      <alignment horizontal="center" vertical="center" wrapText="1"/>
      <protection locked="0"/>
    </xf>
    <xf numFmtId="167" fontId="10" fillId="0" borderId="0" xfId="0" applyNumberFormat="1" applyFont="1" applyAlignment="1">
      <alignment horizontal="right" vertical="center"/>
      <protection locked="0"/>
    </xf>
    <xf numFmtId="167" fontId="10" fillId="0" borderId="16" xfId="0" applyNumberFormat="1" applyFont="1" applyBorder="1" applyAlignment="1">
      <alignment horizontal="right" vertical="center"/>
      <protection locked="0"/>
    </xf>
    <xf numFmtId="164" fontId="0" fillId="0" borderId="0" xfId="0" applyNumberFormat="1" applyFont="1" applyAlignment="1">
      <alignment horizontal="right" vertical="center"/>
      <protection locked="0"/>
    </xf>
    <xf numFmtId="0" fontId="26" fillId="0" borderId="0" xfId="0" applyFont="1" applyAlignment="1">
      <alignment horizontal="left" vertical="center" wrapText="1"/>
      <protection locked="0"/>
    </xf>
    <xf numFmtId="0" fontId="27" fillId="0" borderId="0" xfId="0" applyFont="1" applyAlignment="1">
      <alignment horizontal="left" vertical="center" wrapText="1"/>
      <protection locked="0"/>
    </xf>
    <xf numFmtId="0" fontId="26" fillId="0" borderId="0" xfId="0" applyFont="1" applyAlignment="1">
      <alignment horizontal="left" vertical="center"/>
      <protection locked="0"/>
    </xf>
    <xf numFmtId="0" fontId="28" fillId="0" borderId="0" xfId="0" applyFont="1" applyAlignment="1">
      <alignment horizontal="left" vertical="top" wrapText="1"/>
      <protection locked="0"/>
    </xf>
    <xf numFmtId="0" fontId="29" fillId="0" borderId="4" xfId="0" applyFont="1" applyBorder="1" applyAlignment="1">
      <alignment horizontal="left" vertical="center"/>
      <protection locked="0"/>
    </xf>
    <xf numFmtId="0" fontId="29" fillId="0" borderId="0" xfId="0" applyFont="1" applyAlignment="1">
      <alignment horizontal="left" vertical="center"/>
      <protection locked="0"/>
    </xf>
    <xf numFmtId="0" fontId="29" fillId="0" borderId="0" xfId="0" applyFont="1" applyAlignment="1">
      <alignment horizontal="left" vertical="center" wrapText="1"/>
      <protection locked="0"/>
    </xf>
    <xf numFmtId="168" fontId="29" fillId="0" borderId="0" xfId="0" applyNumberFormat="1" applyFont="1" applyAlignment="1">
      <alignment horizontal="right" vertical="center"/>
      <protection locked="0"/>
    </xf>
    <xf numFmtId="0" fontId="29" fillId="0" borderId="15" xfId="0" applyFont="1" applyBorder="1" applyAlignment="1">
      <alignment horizontal="left" vertical="center"/>
      <protection locked="0"/>
    </xf>
    <xf numFmtId="0" fontId="29" fillId="0" borderId="16" xfId="0" applyFont="1" applyBorder="1" applyAlignment="1">
      <alignment horizontal="left" vertical="center"/>
      <protection locked="0"/>
    </xf>
    <xf numFmtId="0" fontId="30" fillId="0" borderId="4" xfId="0" applyFont="1" applyBorder="1" applyAlignment="1">
      <alignment horizontal="left" vertical="center"/>
      <protection locked="0"/>
    </xf>
    <xf numFmtId="0" fontId="30" fillId="0" borderId="0" xfId="0" applyFont="1" applyAlignment="1">
      <alignment horizontal="left" vertical="center"/>
      <protection locked="0"/>
    </xf>
    <xf numFmtId="0" fontId="30" fillId="0" borderId="0" xfId="0" applyFont="1" applyAlignment="1">
      <alignment horizontal="left" vertical="center" wrapText="1"/>
      <protection locked="0"/>
    </xf>
    <xf numFmtId="168" fontId="30" fillId="0" borderId="0" xfId="0" applyNumberFormat="1" applyFont="1" applyAlignment="1">
      <alignment horizontal="right" vertical="center"/>
      <protection locked="0"/>
    </xf>
    <xf numFmtId="0" fontId="30" fillId="0" borderId="15" xfId="0" applyFont="1" applyBorder="1" applyAlignment="1">
      <alignment horizontal="left" vertical="center"/>
      <protection locked="0"/>
    </xf>
    <xf numFmtId="0" fontId="30" fillId="0" borderId="16" xfId="0" applyFont="1" applyBorder="1" applyAlignment="1">
      <alignment horizontal="left" vertical="center"/>
      <protection locked="0"/>
    </xf>
    <xf numFmtId="0" fontId="31" fillId="0" borderId="4" xfId="0" applyFont="1" applyBorder="1" applyAlignment="1">
      <alignment horizontal="left" vertical="center"/>
      <protection locked="0"/>
    </xf>
    <xf numFmtId="0" fontId="31" fillId="0" borderId="0" xfId="0" applyFont="1" applyAlignment="1">
      <alignment horizontal="left" vertical="center"/>
      <protection locked="0"/>
    </xf>
    <xf numFmtId="0" fontId="31" fillId="0" borderId="0" xfId="0" applyFont="1" applyAlignment="1">
      <alignment horizontal="left" vertical="center" wrapText="1"/>
      <protection locked="0"/>
    </xf>
    <xf numFmtId="0" fontId="31" fillId="0" borderId="15" xfId="0" applyFont="1" applyBorder="1" applyAlignment="1">
      <alignment horizontal="left" vertical="center"/>
      <protection locked="0"/>
    </xf>
    <xf numFmtId="0" fontId="31" fillId="0" borderId="16" xfId="0" applyFont="1" applyBorder="1" applyAlignment="1">
      <alignment horizontal="left" vertical="center"/>
      <protection locked="0"/>
    </xf>
    <xf numFmtId="0" fontId="32" fillId="0" borderId="27" xfId="0" applyFont="1" applyBorder="1" applyAlignment="1">
      <alignment horizontal="center" vertical="center"/>
      <protection locked="0"/>
    </xf>
    <xf numFmtId="49" fontId="32" fillId="0" borderId="27" xfId="0" applyNumberFormat="1" applyFont="1" applyBorder="1" applyAlignment="1">
      <alignment horizontal="left" vertical="center" wrapText="1"/>
      <protection locked="0"/>
    </xf>
    <xf numFmtId="0" fontId="32" fillId="0" borderId="27" xfId="0" applyFont="1" applyBorder="1" applyAlignment="1">
      <alignment horizontal="left" vertical="center" wrapText="1"/>
      <protection locked="0"/>
    </xf>
    <xf numFmtId="0" fontId="32" fillId="0" borderId="27" xfId="0" applyFont="1" applyBorder="1" applyAlignment="1">
      <alignment horizontal="center" vertical="center" wrapText="1"/>
      <protection locked="0"/>
    </xf>
    <xf numFmtId="168" fontId="32" fillId="0" borderId="27" xfId="0" applyNumberFormat="1" applyFont="1" applyBorder="1" applyAlignment="1">
      <alignment horizontal="right" vertical="center"/>
      <protection locked="0"/>
    </xf>
    <xf numFmtId="164" fontId="32" fillId="3" borderId="27" xfId="0" applyNumberFormat="1" applyFont="1" applyFill="1" applyBorder="1" applyAlignment="1">
      <alignment horizontal="right" vertical="center"/>
      <protection locked="0"/>
    </xf>
    <xf numFmtId="164" fontId="32" fillId="0" borderId="27" xfId="0" applyNumberFormat="1" applyFont="1" applyBorder="1" applyAlignment="1">
      <alignment horizontal="right" vertical="center"/>
      <protection locked="0"/>
    </xf>
    <xf numFmtId="0" fontId="32" fillId="0" borderId="4" xfId="0" applyFont="1" applyBorder="1" applyAlignment="1">
      <alignment horizontal="left" vertical="center"/>
      <protection locked="0"/>
    </xf>
    <xf numFmtId="0" fontId="32" fillId="3" borderId="27" xfId="0" applyFont="1" applyFill="1" applyBorder="1" applyAlignment="1">
      <alignment horizontal="left" vertical="center" wrapText="1"/>
      <protection locked="0"/>
    </xf>
    <xf numFmtId="0" fontId="32" fillId="0" borderId="0" xfId="0" applyFont="1" applyAlignment="1">
      <alignment horizontal="center" vertical="center" wrapText="1"/>
      <protection locked="0"/>
    </xf>
    <xf numFmtId="0" fontId="33" fillId="0" borderId="4" xfId="0" applyFont="1" applyBorder="1" applyAlignment="1">
      <alignment horizontal="left" vertical="center"/>
      <protection locked="0"/>
    </xf>
    <xf numFmtId="0" fontId="33" fillId="0" borderId="0" xfId="0" applyFont="1" applyAlignment="1">
      <alignment horizontal="left" vertical="center"/>
      <protection locked="0"/>
    </xf>
    <xf numFmtId="0" fontId="33" fillId="0" borderId="0" xfId="0" applyFont="1" applyAlignment="1">
      <alignment horizontal="left" vertical="center" wrapText="1"/>
      <protection locked="0"/>
    </xf>
    <xf numFmtId="168" fontId="33" fillId="0" borderId="0" xfId="0" applyNumberFormat="1" applyFont="1" applyAlignment="1">
      <alignment horizontal="right" vertical="center"/>
      <protection locked="0"/>
    </xf>
    <xf numFmtId="0" fontId="33" fillId="0" borderId="15" xfId="0" applyFont="1" applyBorder="1" applyAlignment="1">
      <alignment horizontal="left" vertical="center"/>
      <protection locked="0"/>
    </xf>
    <xf numFmtId="0" fontId="33" fillId="0" borderId="16" xfId="0" applyFont="1" applyBorder="1" applyAlignment="1">
      <alignment horizontal="left" vertical="center"/>
      <protection locked="0"/>
    </xf>
    <xf numFmtId="0" fontId="0" fillId="0" borderId="22" xfId="0" applyBorder="1" applyAlignment="1">
      <alignment horizontal="left" vertical="center"/>
      <protection locked="0"/>
    </xf>
    <xf numFmtId="0" fontId="0" fillId="0" borderId="23" xfId="0" applyBorder="1" applyAlignment="1">
      <alignment horizontal="left" vertical="center"/>
      <protection locked="0"/>
    </xf>
    <xf numFmtId="0" fontId="0" fillId="0" borderId="24" xfId="0" applyBorder="1" applyAlignment="1">
      <alignment horizontal="left" vertical="center"/>
      <protection locked="0"/>
    </xf>
    <xf numFmtId="0" fontId="43" fillId="2" borderId="0" xfId="1" applyFill="1" applyAlignment="1">
      <alignment horizontal="left" vertical="top"/>
      <protection locked="0"/>
    </xf>
    <xf numFmtId="0" fontId="44" fillId="0" borderId="0" xfId="1" applyFont="1" applyAlignment="1">
      <alignment horizontal="center" vertical="center"/>
      <protection locked="0"/>
    </xf>
    <xf numFmtId="0" fontId="35" fillId="2" borderId="0" xfId="0" applyFont="1" applyFill="1" applyAlignment="1">
      <alignment horizontal="left" vertical="center"/>
      <protection locked="0"/>
    </xf>
    <xf numFmtId="0" fontId="34" fillId="2" borderId="0" xfId="0" applyFont="1" applyFill="1" applyAlignment="1">
      <alignment horizontal="left" vertical="center"/>
      <protection locked="0"/>
    </xf>
    <xf numFmtId="0" fontId="45" fillId="2" borderId="0" xfId="1" applyFont="1" applyFill="1" applyAlignment="1">
      <alignment horizontal="left" vertical="center"/>
      <protection locked="0"/>
    </xf>
    <xf numFmtId="0" fontId="1" fillId="2" borderId="0" xfId="0" applyFont="1" applyFill="1" applyAlignment="1" applyProtection="1">
      <alignment horizontal="left" vertical="center"/>
    </xf>
    <xf numFmtId="0" fontId="34" fillId="2" borderId="0" xfId="0" applyFont="1" applyFill="1" applyAlignment="1" applyProtection="1">
      <alignment horizontal="left" vertical="center"/>
    </xf>
    <xf numFmtId="0" fontId="35" fillId="2" borderId="0" xfId="0" applyFont="1" applyFill="1" applyAlignment="1" applyProtection="1">
      <alignment horizontal="left" vertical="center"/>
    </xf>
    <xf numFmtId="0" fontId="45" fillId="2" borderId="0" xfId="1" applyFont="1" applyFill="1" applyAlignment="1" applyProtection="1">
      <alignment horizontal="left" vertical="center"/>
    </xf>
    <xf numFmtId="0" fontId="36" fillId="0" borderId="28" xfId="0" applyFont="1" applyBorder="1" applyAlignment="1">
      <alignment vertical="center" wrapText="1"/>
      <protection locked="0"/>
    </xf>
    <xf numFmtId="0" fontId="36" fillId="0" borderId="29" xfId="0" applyFont="1" applyBorder="1" applyAlignment="1">
      <alignment vertical="center" wrapText="1"/>
      <protection locked="0"/>
    </xf>
    <xf numFmtId="0" fontId="36" fillId="0" borderId="30" xfId="0" applyFont="1" applyBorder="1" applyAlignment="1">
      <alignment vertical="center" wrapText="1"/>
      <protection locked="0"/>
    </xf>
    <xf numFmtId="0" fontId="36" fillId="0" borderId="31" xfId="0" applyFont="1" applyBorder="1" applyAlignment="1">
      <alignment horizontal="center" vertical="center" wrapText="1"/>
      <protection locked="0"/>
    </xf>
    <xf numFmtId="0" fontId="36" fillId="0" borderId="32" xfId="0" applyFont="1" applyBorder="1" applyAlignment="1">
      <alignment horizontal="center" vertical="center" wrapText="1"/>
      <protection locked="0"/>
    </xf>
    <xf numFmtId="0" fontId="0" fillId="0" borderId="0" xfId="0" applyAlignment="1">
      <alignment horizontal="center" vertical="center"/>
      <protection locked="0"/>
    </xf>
    <xf numFmtId="0" fontId="36" fillId="0" borderId="31" xfId="0" applyFont="1" applyBorder="1" applyAlignment="1">
      <alignment vertical="center" wrapText="1"/>
      <protection locked="0"/>
    </xf>
    <xf numFmtId="0" fontId="36" fillId="0" borderId="32" xfId="0" applyFont="1" applyBorder="1" applyAlignment="1">
      <alignment vertical="center" wrapText="1"/>
      <protection locked="0"/>
    </xf>
    <xf numFmtId="0" fontId="38" fillId="0" borderId="0" xfId="0" applyFont="1" applyBorder="1" applyAlignment="1">
      <alignment horizontal="left" vertical="center" wrapText="1"/>
      <protection locked="0"/>
    </xf>
    <xf numFmtId="0" fontId="39" fillId="0" borderId="0" xfId="0" applyFont="1" applyBorder="1" applyAlignment="1">
      <alignment horizontal="left" vertical="center" wrapText="1"/>
      <protection locked="0"/>
    </xf>
    <xf numFmtId="0" fontId="39" fillId="0" borderId="31" xfId="0" applyFont="1" applyBorder="1" applyAlignment="1">
      <alignment vertical="center" wrapText="1"/>
      <protection locked="0"/>
    </xf>
    <xf numFmtId="0" fontId="39" fillId="0" borderId="0" xfId="0" applyFont="1" applyBorder="1" applyAlignment="1">
      <alignment vertical="center" wrapText="1"/>
      <protection locked="0"/>
    </xf>
    <xf numFmtId="0" fontId="39" fillId="0" borderId="0" xfId="0" applyFont="1" applyBorder="1" applyAlignment="1">
      <alignment vertical="center"/>
      <protection locked="0"/>
    </xf>
    <xf numFmtId="0" fontId="39" fillId="0" borderId="0" xfId="0" applyFont="1" applyBorder="1" applyAlignment="1">
      <alignment horizontal="left" vertical="center"/>
      <protection locked="0"/>
    </xf>
    <xf numFmtId="49" fontId="39" fillId="0" borderId="0" xfId="0" applyNumberFormat="1" applyFont="1" applyBorder="1" applyAlignment="1">
      <alignment vertical="center" wrapText="1"/>
      <protection locked="0"/>
    </xf>
    <xf numFmtId="0" fontId="36" fillId="0" borderId="34" xfId="0" applyFont="1" applyBorder="1" applyAlignment="1">
      <alignment vertical="center" wrapText="1"/>
      <protection locked="0"/>
    </xf>
    <xf numFmtId="0" fontId="34" fillId="0" borderId="33" xfId="0" applyFont="1" applyBorder="1" applyAlignment="1">
      <alignment vertical="center" wrapText="1"/>
      <protection locked="0"/>
    </xf>
    <xf numFmtId="0" fontId="36" fillId="0" borderId="35" xfId="0" applyFont="1" applyBorder="1" applyAlignment="1">
      <alignment vertical="center" wrapText="1"/>
      <protection locked="0"/>
    </xf>
    <xf numFmtId="0" fontId="36" fillId="0" borderId="0" xfId="0" applyFont="1" applyBorder="1" applyAlignment="1">
      <alignment vertical="top"/>
      <protection locked="0"/>
    </xf>
    <xf numFmtId="0" fontId="36" fillId="0" borderId="0" xfId="0" applyFont="1" applyAlignment="1">
      <alignment vertical="top"/>
      <protection locked="0"/>
    </xf>
    <xf numFmtId="0" fontId="36" fillId="0" borderId="28" xfId="0" applyFont="1" applyBorder="1" applyAlignment="1">
      <alignment horizontal="left" vertical="center"/>
      <protection locked="0"/>
    </xf>
    <xf numFmtId="0" fontId="36" fillId="0" borderId="29" xfId="0" applyFont="1" applyBorder="1" applyAlignment="1">
      <alignment horizontal="left" vertical="center"/>
      <protection locked="0"/>
    </xf>
    <xf numFmtId="0" fontId="36" fillId="0" borderId="30" xfId="0" applyFont="1" applyBorder="1" applyAlignment="1">
      <alignment horizontal="left" vertical="center"/>
      <protection locked="0"/>
    </xf>
    <xf numFmtId="0" fontId="36" fillId="0" borderId="31" xfId="0" applyFont="1" applyBorder="1" applyAlignment="1">
      <alignment horizontal="left" vertical="center"/>
      <protection locked="0"/>
    </xf>
    <xf numFmtId="0" fontId="36" fillId="0" borderId="32" xfId="0" applyFont="1" applyBorder="1" applyAlignment="1">
      <alignment horizontal="left" vertical="center"/>
      <protection locked="0"/>
    </xf>
    <xf numFmtId="0" fontId="38" fillId="0" borderId="0" xfId="0" applyFont="1" applyBorder="1" applyAlignment="1">
      <alignment horizontal="left" vertical="center"/>
      <protection locked="0"/>
    </xf>
    <xf numFmtId="0" fontId="42" fillId="0" borderId="0" xfId="0" applyFont="1" applyAlignment="1">
      <alignment horizontal="left" vertical="center"/>
      <protection locked="0"/>
    </xf>
    <xf numFmtId="0" fontId="38" fillId="0" borderId="33" xfId="0" applyFont="1" applyBorder="1" applyAlignment="1">
      <alignment horizontal="left" vertical="center"/>
      <protection locked="0"/>
    </xf>
    <xf numFmtId="0" fontId="38" fillId="0" borderId="33" xfId="0" applyFont="1" applyBorder="1" applyAlignment="1">
      <alignment horizontal="center" vertical="center"/>
      <protection locked="0"/>
    </xf>
    <xf numFmtId="0" fontId="42" fillId="0" borderId="33" xfId="0" applyFont="1" applyBorder="1" applyAlignment="1">
      <alignment horizontal="left" vertical="center"/>
      <protection locked="0"/>
    </xf>
    <xf numFmtId="0" fontId="41" fillId="0" borderId="0" xfId="0" applyFont="1" applyBorder="1" applyAlignment="1">
      <alignment horizontal="left" vertical="center"/>
      <protection locked="0"/>
    </xf>
    <xf numFmtId="0" fontId="39" fillId="0" borderId="0" xfId="0" applyFont="1" applyAlignment="1">
      <alignment horizontal="left" vertical="center"/>
      <protection locked="0"/>
    </xf>
    <xf numFmtId="0" fontId="39" fillId="0" borderId="0" xfId="0" applyFont="1" applyBorder="1" applyAlignment="1">
      <alignment horizontal="center" vertical="center"/>
      <protection locked="0"/>
    </xf>
    <xf numFmtId="0" fontId="39" fillId="0" borderId="31" xfId="0" applyFont="1" applyBorder="1" applyAlignment="1">
      <alignment horizontal="left" vertical="center"/>
      <protection locked="0"/>
    </xf>
    <xf numFmtId="0" fontId="39" fillId="0" borderId="0" xfId="0" applyFont="1" applyFill="1" applyBorder="1" applyAlignment="1">
      <alignment horizontal="left" vertical="center"/>
      <protection locked="0"/>
    </xf>
    <xf numFmtId="0" fontId="39" fillId="0" borderId="0" xfId="0" applyFont="1" applyFill="1" applyBorder="1" applyAlignment="1">
      <alignment horizontal="center" vertical="center"/>
      <protection locked="0"/>
    </xf>
    <xf numFmtId="0" fontId="36" fillId="0" borderId="34" xfId="0" applyFont="1" applyBorder="1" applyAlignment="1">
      <alignment horizontal="left" vertical="center"/>
      <protection locked="0"/>
    </xf>
    <xf numFmtId="0" fontId="34" fillId="0" borderId="33" xfId="0" applyFont="1" applyBorder="1" applyAlignment="1">
      <alignment horizontal="left" vertical="center"/>
      <protection locked="0"/>
    </xf>
    <xf numFmtId="0" fontId="36" fillId="0" borderId="35" xfId="0" applyFont="1" applyBorder="1" applyAlignment="1">
      <alignment horizontal="left" vertical="center"/>
      <protection locked="0"/>
    </xf>
    <xf numFmtId="0" fontId="36" fillId="0" borderId="0" xfId="0" applyFont="1" applyBorder="1" applyAlignment="1">
      <alignment horizontal="left" vertical="center"/>
      <protection locked="0"/>
    </xf>
    <xf numFmtId="0" fontId="34" fillId="0" borderId="0" xfId="0" applyFont="1" applyBorder="1" applyAlignment="1">
      <alignment horizontal="left" vertical="center"/>
      <protection locked="0"/>
    </xf>
    <xf numFmtId="0" fontId="42" fillId="0" borderId="0" xfId="0" applyFont="1" applyBorder="1" applyAlignment="1">
      <alignment horizontal="left" vertical="center"/>
      <protection locked="0"/>
    </xf>
    <xf numFmtId="0" fontId="39" fillId="0" borderId="33" xfId="0" applyFont="1" applyBorder="1" applyAlignment="1">
      <alignment horizontal="left" vertical="center"/>
      <protection locked="0"/>
    </xf>
    <xf numFmtId="0" fontId="36" fillId="0" borderId="0" xfId="0" applyFont="1" applyBorder="1" applyAlignment="1">
      <alignment horizontal="left" vertical="center" wrapText="1"/>
      <protection locked="0"/>
    </xf>
    <xf numFmtId="0" fontId="39" fillId="0" borderId="0" xfId="0" applyFont="1" applyBorder="1" applyAlignment="1">
      <alignment horizontal="center" vertical="center" wrapText="1"/>
      <protection locked="0"/>
    </xf>
    <xf numFmtId="0" fontId="36" fillId="0" borderId="28" xfId="0" applyFont="1" applyBorder="1" applyAlignment="1">
      <alignment horizontal="left" vertical="center" wrapText="1"/>
      <protection locked="0"/>
    </xf>
    <xf numFmtId="0" fontId="36" fillId="0" borderId="29" xfId="0" applyFont="1" applyBorder="1" applyAlignment="1">
      <alignment horizontal="left" vertical="center" wrapText="1"/>
      <protection locked="0"/>
    </xf>
    <xf numFmtId="0" fontId="36" fillId="0" borderId="30" xfId="0" applyFont="1" applyBorder="1" applyAlignment="1">
      <alignment horizontal="left" vertical="center" wrapText="1"/>
      <protection locked="0"/>
    </xf>
    <xf numFmtId="0" fontId="36" fillId="0" borderId="31" xfId="0" applyFont="1" applyBorder="1" applyAlignment="1">
      <alignment horizontal="left" vertical="center" wrapText="1"/>
      <protection locked="0"/>
    </xf>
    <xf numFmtId="0" fontId="36" fillId="0" borderId="32" xfId="0" applyFont="1" applyBorder="1" applyAlignment="1">
      <alignment horizontal="left" vertical="center" wrapText="1"/>
      <protection locked="0"/>
    </xf>
    <xf numFmtId="0" fontId="42" fillId="0" borderId="31" xfId="0" applyFont="1" applyBorder="1" applyAlignment="1">
      <alignment horizontal="left" vertical="center" wrapText="1"/>
      <protection locked="0"/>
    </xf>
    <xf numFmtId="0" fontId="42" fillId="0" borderId="32" xfId="0" applyFont="1" applyBorder="1" applyAlignment="1">
      <alignment horizontal="left" vertical="center" wrapText="1"/>
      <protection locked="0"/>
    </xf>
    <xf numFmtId="0" fontId="39" fillId="0" borderId="31" xfId="0" applyFont="1" applyBorder="1" applyAlignment="1">
      <alignment horizontal="left" vertical="center" wrapText="1"/>
      <protection locked="0"/>
    </xf>
    <xf numFmtId="0" fontId="39" fillId="0" borderId="32" xfId="0" applyFont="1" applyBorder="1" applyAlignment="1">
      <alignment horizontal="left" vertical="center" wrapText="1"/>
      <protection locked="0"/>
    </xf>
    <xf numFmtId="0" fontId="39" fillId="0" borderId="32" xfId="0" applyFont="1" applyBorder="1" applyAlignment="1">
      <alignment horizontal="left" vertical="center"/>
      <protection locked="0"/>
    </xf>
    <xf numFmtId="0" fontId="39" fillId="0" borderId="34" xfId="0" applyFont="1" applyBorder="1" applyAlignment="1">
      <alignment horizontal="left" vertical="center" wrapText="1"/>
      <protection locked="0"/>
    </xf>
    <xf numFmtId="0" fontId="39" fillId="0" borderId="33" xfId="0" applyFont="1" applyBorder="1" applyAlignment="1">
      <alignment horizontal="left" vertical="center" wrapText="1"/>
      <protection locked="0"/>
    </xf>
    <xf numFmtId="0" fontId="39" fillId="0" borderId="35" xfId="0" applyFont="1" applyBorder="1" applyAlignment="1">
      <alignment horizontal="left" vertical="center" wrapText="1"/>
      <protection locked="0"/>
    </xf>
    <xf numFmtId="0" fontId="39" fillId="0" borderId="0" xfId="0" applyFont="1" applyBorder="1" applyAlignment="1">
      <alignment horizontal="left" vertical="top"/>
      <protection locked="0"/>
    </xf>
    <xf numFmtId="0" fontId="39" fillId="0" borderId="0" xfId="0" applyFont="1" applyBorder="1" applyAlignment="1">
      <alignment horizontal="center" vertical="top"/>
      <protection locked="0"/>
    </xf>
    <xf numFmtId="0" fontId="39" fillId="0" borderId="34" xfId="0" applyFont="1" applyBorder="1" applyAlignment="1">
      <alignment horizontal="left" vertical="center"/>
      <protection locked="0"/>
    </xf>
    <xf numFmtId="0" fontId="39" fillId="0" borderId="35" xfId="0" applyFont="1" applyBorder="1" applyAlignment="1">
      <alignment horizontal="left" vertical="center"/>
      <protection locked="0"/>
    </xf>
    <xf numFmtId="0" fontId="42" fillId="0" borderId="0" xfId="0" applyFont="1" applyAlignment="1">
      <alignment vertical="center"/>
      <protection locked="0"/>
    </xf>
    <xf numFmtId="0" fontId="38" fillId="0" borderId="0" xfId="0" applyFont="1" applyBorder="1" applyAlignment="1">
      <alignment vertical="center"/>
      <protection locked="0"/>
    </xf>
    <xf numFmtId="0" fontId="42" fillId="0" borderId="33" xfId="0" applyFont="1" applyBorder="1" applyAlignment="1">
      <alignment vertical="center"/>
      <protection locked="0"/>
    </xf>
    <xf numFmtId="0" fontId="38" fillId="0" borderId="33" xfId="0" applyFont="1" applyBorder="1" applyAlignment="1">
      <alignment vertical="center"/>
      <protection locked="0"/>
    </xf>
    <xf numFmtId="0" fontId="38" fillId="0" borderId="33" xfId="0" applyFont="1" applyBorder="1" applyAlignment="1">
      <alignment horizontal="left"/>
      <protection locked="0"/>
    </xf>
    <xf numFmtId="0" fontId="42" fillId="0" borderId="33" xfId="0" applyFont="1" applyBorder="1" applyAlignment="1">
      <protection locked="0"/>
    </xf>
    <xf numFmtId="0" fontId="36" fillId="0" borderId="31" xfId="0" applyFont="1" applyBorder="1" applyAlignment="1">
      <alignment vertical="top"/>
      <protection locked="0"/>
    </xf>
    <xf numFmtId="0" fontId="36" fillId="0" borderId="32" xfId="0" applyFont="1" applyBorder="1" applyAlignment="1">
      <alignment vertical="top"/>
      <protection locked="0"/>
    </xf>
    <xf numFmtId="0" fontId="36" fillId="0" borderId="0" xfId="0" applyFont="1" applyBorder="1" applyAlignment="1">
      <alignment horizontal="center" vertical="center"/>
      <protection locked="0"/>
    </xf>
    <xf numFmtId="0" fontId="36" fillId="0" borderId="0" xfId="0" applyFont="1" applyBorder="1" applyAlignment="1">
      <alignment horizontal="left" vertical="top"/>
      <protection locked="0"/>
    </xf>
    <xf numFmtId="0" fontId="36" fillId="0" borderId="34" xfId="0" applyFont="1" applyBorder="1" applyAlignment="1">
      <alignment vertical="top"/>
      <protection locked="0"/>
    </xf>
    <xf numFmtId="0" fontId="36" fillId="0" borderId="33" xfId="0" applyFont="1" applyBorder="1" applyAlignment="1">
      <alignment vertical="top"/>
      <protection locked="0"/>
    </xf>
    <xf numFmtId="0" fontId="36" fillId="0" borderId="35" xfId="0" applyFont="1" applyBorder="1" applyAlignment="1">
      <alignment vertical="top"/>
      <protection locked="0"/>
    </xf>
    <xf numFmtId="0" fontId="2" fillId="4" borderId="0" xfId="0" applyFont="1" applyFill="1" applyAlignment="1">
      <alignment horizontal="center" vertical="center"/>
      <protection locked="0"/>
    </xf>
    <xf numFmtId="0" fontId="0" fillId="0" borderId="0" xfId="0" applyFont="1" applyAlignment="1">
      <alignment horizontal="left" vertical="top"/>
      <protection locked="0"/>
    </xf>
    <xf numFmtId="164" fontId="17" fillId="0" borderId="0" xfId="0" applyNumberFormat="1" applyFont="1" applyAlignment="1">
      <alignment horizontal="right" vertical="center"/>
      <protection locked="0"/>
    </xf>
    <xf numFmtId="0" fontId="17" fillId="0" borderId="0" xfId="0" applyFont="1" applyAlignment="1">
      <alignment horizontal="left" vertical="center"/>
      <protection locked="0"/>
    </xf>
    <xf numFmtId="0" fontId="16" fillId="0" borderId="0" xfId="0" applyFont="1" applyAlignment="1">
      <alignment horizontal="left" vertical="center" wrapText="1"/>
      <protection locked="0"/>
    </xf>
    <xf numFmtId="0" fontId="16" fillId="0" borderId="0" xfId="0" applyFont="1" applyAlignment="1">
      <alignment horizontal="left" vertical="center"/>
      <protection locked="0"/>
    </xf>
    <xf numFmtId="164" fontId="13" fillId="0" borderId="0" xfId="0" applyNumberFormat="1" applyFont="1" applyAlignment="1">
      <alignment horizontal="right" vertical="center"/>
      <protection locked="0"/>
    </xf>
    <xf numFmtId="0" fontId="13" fillId="0" borderId="0" xfId="0" applyFont="1" applyAlignment="1">
      <alignment horizontal="left" vertical="center"/>
      <protection locked="0"/>
    </xf>
    <xf numFmtId="0" fontId="6" fillId="4" borderId="8" xfId="0" applyFont="1" applyFill="1" applyBorder="1" applyAlignment="1">
      <alignment horizontal="center" vertical="center"/>
      <protection locked="0"/>
    </xf>
    <xf numFmtId="0" fontId="0" fillId="4" borderId="9" xfId="0" applyFill="1" applyBorder="1" applyAlignment="1">
      <alignment horizontal="left" vertical="center"/>
      <protection locked="0"/>
    </xf>
    <xf numFmtId="0" fontId="6" fillId="4" borderId="9" xfId="0" applyFont="1" applyFill="1" applyBorder="1" applyAlignment="1">
      <alignment horizontal="center" vertical="center"/>
      <protection locked="0"/>
    </xf>
    <xf numFmtId="0" fontId="6" fillId="4" borderId="9" xfId="0" applyFont="1" applyFill="1" applyBorder="1" applyAlignment="1">
      <alignment horizontal="right" vertical="center"/>
      <protection locked="0"/>
    </xf>
    <xf numFmtId="0" fontId="8" fillId="4" borderId="9" xfId="0" applyFont="1" applyFill="1" applyBorder="1" applyAlignment="1">
      <alignment horizontal="left" vertical="center"/>
      <protection locked="0"/>
    </xf>
    <xf numFmtId="164" fontId="8" fillId="4" borderId="9" xfId="0" applyNumberFormat="1" applyFont="1" applyFill="1" applyBorder="1" applyAlignment="1">
      <alignment horizontal="right" vertical="center"/>
      <protection locked="0"/>
    </xf>
    <xf numFmtId="0" fontId="0" fillId="4" borderId="17" xfId="0" applyFill="1" applyBorder="1" applyAlignment="1">
      <alignment horizontal="left" vertical="center"/>
      <protection locked="0"/>
    </xf>
    <xf numFmtId="0" fontId="8" fillId="0" borderId="0" xfId="0" applyFont="1" applyAlignment="1">
      <alignment horizontal="left" vertical="center" wrapText="1"/>
      <protection locked="0"/>
    </xf>
    <xf numFmtId="0" fontId="0" fillId="0" borderId="0" xfId="0" applyFont="1" applyAlignment="1">
      <alignment horizontal="left" vertical="center"/>
      <protection locked="0"/>
    </xf>
    <xf numFmtId="166" fontId="6" fillId="0" borderId="0" xfId="0" applyNumberFormat="1" applyFont="1" applyAlignment="1">
      <alignment horizontal="left" vertical="top"/>
      <protection locked="0"/>
    </xf>
    <xf numFmtId="0" fontId="6" fillId="0" borderId="0" xfId="0" applyFont="1" applyAlignment="1">
      <alignment horizontal="left" vertical="center"/>
      <protection locked="0"/>
    </xf>
    <xf numFmtId="0" fontId="12" fillId="0" borderId="21" xfId="0" applyFont="1" applyBorder="1" applyAlignment="1">
      <alignment horizontal="center" vertical="center"/>
      <protection locked="0"/>
    </xf>
    <xf numFmtId="0" fontId="0" fillId="0" borderId="13" xfId="0" applyBorder="1" applyAlignment="1">
      <alignment horizontal="left" vertical="center"/>
      <protection locked="0"/>
    </xf>
    <xf numFmtId="0" fontId="0" fillId="0" borderId="15" xfId="0" applyBorder="1" applyAlignment="1">
      <alignment horizontal="left" vertical="center"/>
      <protection locked="0"/>
    </xf>
    <xf numFmtId="165" fontId="10" fillId="0" borderId="0" xfId="0" applyNumberFormat="1" applyFont="1" applyAlignment="1">
      <alignment horizontal="center" vertical="center"/>
      <protection locked="0"/>
    </xf>
    <xf numFmtId="0" fontId="10" fillId="0" borderId="0" xfId="0" applyFont="1" applyAlignment="1">
      <alignment horizontal="left" vertical="center"/>
      <protection locked="0"/>
    </xf>
    <xf numFmtId="164" fontId="7" fillId="0" borderId="0" xfId="0" applyNumberFormat="1" applyFont="1" applyAlignment="1">
      <alignment horizontal="right" vertical="center"/>
      <protection locked="0"/>
    </xf>
    <xf numFmtId="0" fontId="7" fillId="0" borderId="0" xfId="0" applyFont="1" applyAlignment="1">
      <alignment horizontal="left" vertical="top" wrapText="1"/>
      <protection locked="0"/>
    </xf>
    <xf numFmtId="0" fontId="8" fillId="0" borderId="0" xfId="0" applyFont="1" applyAlignment="1">
      <alignment horizontal="left" vertical="top" wrapText="1"/>
      <protection locked="0"/>
    </xf>
    <xf numFmtId="49" fontId="6" fillId="3" borderId="0" xfId="0" applyNumberFormat="1" applyFont="1" applyFill="1" applyAlignment="1">
      <alignment horizontal="left" vertical="top"/>
      <protection locked="0"/>
    </xf>
    <xf numFmtId="0" fontId="6" fillId="0" borderId="0" xfId="0" applyFont="1" applyAlignment="1">
      <alignment horizontal="left" vertical="center" wrapText="1"/>
      <protection locked="0"/>
    </xf>
    <xf numFmtId="164" fontId="9" fillId="0" borderId="7" xfId="0" applyNumberFormat="1" applyFont="1" applyBorder="1" applyAlignment="1">
      <alignment horizontal="right" vertical="center"/>
      <protection locked="0"/>
    </xf>
    <xf numFmtId="0" fontId="0" fillId="0" borderId="7" xfId="0" applyBorder="1" applyAlignment="1">
      <alignment horizontal="left" vertical="center"/>
      <protection locked="0"/>
    </xf>
    <xf numFmtId="0" fontId="10" fillId="0" borderId="0" xfId="0" applyFont="1" applyAlignment="1">
      <alignment horizontal="right" vertical="center"/>
      <protection locked="0"/>
    </xf>
    <xf numFmtId="0" fontId="45" fillId="2" borderId="0" xfId="1" applyFont="1" applyFill="1" applyAlignment="1">
      <alignment horizontal="left" vertical="center"/>
      <protection locked="0"/>
    </xf>
    <xf numFmtId="0" fontId="5" fillId="0" borderId="0" xfId="0" applyFont="1" applyAlignment="1">
      <alignment horizontal="left" vertical="center" wrapText="1"/>
      <protection locked="0"/>
    </xf>
    <xf numFmtId="0" fontId="0" fillId="0" borderId="0" xfId="0" applyFont="1" applyAlignment="1">
      <alignment horizontal="left" vertical="center" wrapText="1"/>
      <protection locked="0"/>
    </xf>
    <xf numFmtId="0" fontId="39" fillId="0" borderId="0" xfId="0" applyFont="1" applyBorder="1" applyAlignment="1">
      <alignment horizontal="left" vertical="top"/>
      <protection locked="0"/>
    </xf>
    <xf numFmtId="0" fontId="39" fillId="0" borderId="0" xfId="0" applyFont="1" applyBorder="1" applyAlignment="1">
      <alignment horizontal="left" vertical="center"/>
      <protection locked="0"/>
    </xf>
    <xf numFmtId="0" fontId="37" fillId="0" borderId="0" xfId="0" applyFont="1" applyBorder="1" applyAlignment="1">
      <alignment horizontal="center" vertical="center" wrapText="1"/>
      <protection locked="0"/>
    </xf>
    <xf numFmtId="0" fontId="38" fillId="0" borderId="33" xfId="0" applyFont="1" applyBorder="1" applyAlignment="1">
      <alignment horizontal="left"/>
      <protection locked="0"/>
    </xf>
    <xf numFmtId="0" fontId="39" fillId="0" borderId="0" xfId="0" applyFont="1" applyBorder="1" applyAlignment="1">
      <alignment horizontal="left" vertical="center" wrapText="1"/>
      <protection locked="0"/>
    </xf>
    <xf numFmtId="0" fontId="37" fillId="0" borderId="0" xfId="0" applyFont="1" applyBorder="1" applyAlignment="1">
      <alignment horizontal="center" vertical="center"/>
      <protection locked="0"/>
    </xf>
    <xf numFmtId="49" fontId="39" fillId="0" borderId="0" xfId="0" applyNumberFormat="1" applyFont="1" applyBorder="1" applyAlignment="1">
      <alignment horizontal="left" vertical="center" wrapText="1"/>
      <protection locked="0"/>
    </xf>
    <xf numFmtId="0" fontId="38" fillId="0" borderId="33" xfId="0" applyFont="1" applyBorder="1" applyAlignment="1">
      <alignment horizontal="left" wrapText="1"/>
      <protection locked="0"/>
    </xf>
  </cellXfs>
  <cellStyles count="2">
    <cellStyle name="Hypertextový odkaz" xfId="1" builtinId="8"/>
    <cellStyle name="Normální"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file:///C:\KROSplusData\System\Temp\radDA098.tmp" TargetMode="External"/><Relationship Id="rId2" Type="http://schemas.openxmlformats.org/officeDocument/2006/relationships/image" Target="../media/image1.png"/><Relationship Id="rId1" Type="http://schemas.openxmlformats.org/officeDocument/2006/relationships/hyperlink" Target="http://pro-rozpocty.cz/cs/software-a-data/kros-plus/" TargetMode="External"/></Relationships>
</file>

<file path=xl/drawings/_rels/drawing2.xml.rels><?xml version="1.0" encoding="UTF-8" standalone="yes"?>
<Relationships xmlns="http://schemas.openxmlformats.org/package/2006/relationships"><Relationship Id="rId3" Type="http://schemas.openxmlformats.org/officeDocument/2006/relationships/image" Target="file:///C:\KROSplusData\System\Temp\rad847EE.tmp" TargetMode="External"/><Relationship Id="rId2" Type="http://schemas.openxmlformats.org/officeDocument/2006/relationships/image" Target="../media/image2.png"/><Relationship Id="rId1" Type="http://schemas.openxmlformats.org/officeDocument/2006/relationships/hyperlink" Target="http://pro-rozpocty.cz/cs/software-a-data/kros-plus/" TargetMode="External"/></Relationships>
</file>

<file path=xl/drawings/_rels/drawing3.xml.rels><?xml version="1.0" encoding="UTF-8" standalone="yes"?>
<Relationships xmlns="http://schemas.openxmlformats.org/package/2006/relationships"><Relationship Id="rId3" Type="http://schemas.openxmlformats.org/officeDocument/2006/relationships/image" Target="file:///C:\KROSplusData\System\Temp\radECF69.tmp" TargetMode="External"/><Relationship Id="rId2" Type="http://schemas.openxmlformats.org/officeDocument/2006/relationships/image" Target="../media/image2.png"/><Relationship Id="rId1" Type="http://schemas.openxmlformats.org/officeDocument/2006/relationships/hyperlink" Target="http://pro-rozpocty.cz/cs/software-a-data/kros-plus/"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161925</xdr:colOff>
      <xdr:row>1</xdr:row>
      <xdr:rowOff>0</xdr:rowOff>
    </xdr:to>
    <xdr:pic>
      <xdr:nvPicPr>
        <xdr:cNvPr id="1026" name="radDA098.tmp" descr="C:\KROSplusData\System\Temp\radDA098.tmp">
          <a:hlinkClick xmlns:r="http://schemas.openxmlformats.org/officeDocument/2006/relationships" r:id="rId1" tooltip="http://pro-rozpocty.cz/cs/software-a-data/kros-plus/"/>
        </xdr:cNvPr>
        <xdr:cNvPicPr>
          <a:picLocks/>
        </xdr:cNvPicPr>
      </xdr:nvPicPr>
      <xdr:blipFill>
        <a:blip xmlns:r="http://schemas.openxmlformats.org/officeDocument/2006/relationships" r:embed="rId2" r:link="rId3" cstate="print">
          <a:extLst>
            <a:ext uri="{28A0092B-C50C-407E-A947-70E740481C1C}">
              <a14:useLocalDpi xmlns:a14="http://schemas.microsoft.com/office/drawing/2010/main" val="0"/>
            </a:ext>
          </a:extLst>
        </a:blip>
        <a:srcRect/>
        <a:stretch>
          <a:fillRect/>
        </a:stretch>
      </xdr:blipFill>
      <xdr:spPr bwMode="auto">
        <a:xfrm>
          <a:off x="0" y="0"/>
          <a:ext cx="733425"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161925</xdr:colOff>
      <xdr:row>1</xdr:row>
      <xdr:rowOff>0</xdr:rowOff>
    </xdr:to>
    <xdr:pic>
      <xdr:nvPicPr>
        <xdr:cNvPr id="2059" name="rad847EE.tmp" descr="C:\KROSplusData\System\Temp\rad847EE.tmp">
          <a:hlinkClick xmlns:r="http://schemas.openxmlformats.org/officeDocument/2006/relationships" r:id="rId1" tooltip="http://pro-rozpocty.cz/cs/software-a-data/kros-plus/"/>
        </xdr:cNvPr>
        <xdr:cNvPicPr>
          <a:picLocks/>
        </xdr:cNvPicPr>
      </xdr:nvPicPr>
      <xdr:blipFill>
        <a:blip xmlns:r="http://schemas.openxmlformats.org/officeDocument/2006/relationships" r:embed="rId2" r:link="rId3">
          <a:extLst>
            <a:ext uri="{28A0092B-C50C-407E-A947-70E740481C1C}">
              <a14:useLocalDpi xmlns:a14="http://schemas.microsoft.com/office/drawing/2010/main" val="0"/>
            </a:ext>
          </a:extLst>
        </a:blip>
        <a:srcRect/>
        <a:stretch>
          <a:fillRect/>
        </a:stretch>
      </xdr:blipFill>
      <xdr:spPr bwMode="auto">
        <a:xfrm>
          <a:off x="0" y="0"/>
          <a:ext cx="733425"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161925</xdr:colOff>
      <xdr:row>1</xdr:row>
      <xdr:rowOff>0</xdr:rowOff>
    </xdr:to>
    <xdr:pic>
      <xdr:nvPicPr>
        <xdr:cNvPr id="3083" name="radECF69.tmp" descr="C:\KROSplusData\System\Temp\radECF69.tmp">
          <a:hlinkClick xmlns:r="http://schemas.openxmlformats.org/officeDocument/2006/relationships" r:id="rId1" tooltip="http://pro-rozpocty.cz/cs/software-a-data/kros-plus/"/>
        </xdr:cNvPr>
        <xdr:cNvPicPr>
          <a:picLocks/>
        </xdr:cNvPicPr>
      </xdr:nvPicPr>
      <xdr:blipFill>
        <a:blip xmlns:r="http://schemas.openxmlformats.org/officeDocument/2006/relationships" r:embed="rId2" r:link="rId3">
          <a:extLst>
            <a:ext uri="{28A0092B-C50C-407E-A947-70E740481C1C}">
              <a14:useLocalDpi xmlns:a14="http://schemas.microsoft.com/office/drawing/2010/main" val="0"/>
            </a:ext>
          </a:extLst>
        </a:blip>
        <a:srcRect/>
        <a:stretch>
          <a:fillRect/>
        </a:stretch>
      </xdr:blipFill>
      <xdr:spPr bwMode="auto">
        <a:xfrm>
          <a:off x="0" y="0"/>
          <a:ext cx="733425"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5"/>
  <sheetViews>
    <sheetView showGridLines="0" tabSelected="1" workbookViewId="0">
      <pane ySplit="1" topLeftCell="A2" activePane="bottomLeft" state="frozenSplit"/>
      <selection pane="bottomLeft"/>
    </sheetView>
  </sheetViews>
  <sheetFormatPr defaultColWidth="10.6640625" defaultRowHeight="14.25" customHeight="1" x14ac:dyDescent="0.3"/>
  <cols>
    <col min="1" max="1" width="8.33203125" style="2" customWidth="1"/>
    <col min="2" max="2" width="1.6640625" style="2" customWidth="1"/>
    <col min="3" max="3" width="4.1640625" style="2" customWidth="1"/>
    <col min="4" max="33" width="2.5" style="2" customWidth="1"/>
    <col min="34" max="34" width="3.33203125" style="2" customWidth="1"/>
    <col min="35" max="35" width="31.6640625" style="2" customWidth="1"/>
    <col min="36" max="37" width="2.5" style="2" customWidth="1"/>
    <col min="38" max="38" width="8.33203125" style="2" customWidth="1"/>
    <col min="39" max="39" width="3.33203125" style="2" customWidth="1"/>
    <col min="40" max="40" width="13.33203125" style="2" customWidth="1"/>
    <col min="41" max="41" width="7.5" style="2" customWidth="1"/>
    <col min="42" max="42" width="4.1640625" style="2" customWidth="1"/>
    <col min="43" max="43" width="15.6640625" style="2" customWidth="1"/>
    <col min="44" max="44" width="13.6640625" style="2" customWidth="1"/>
    <col min="45" max="46" width="25.83203125" style="2" hidden="1" customWidth="1"/>
    <col min="47" max="47" width="25" style="2" hidden="1" customWidth="1"/>
    <col min="48" max="52" width="21.6640625" style="2" hidden="1" customWidth="1"/>
    <col min="53" max="53" width="19.1640625" style="2" hidden="1" customWidth="1"/>
    <col min="54" max="54" width="25" style="2" hidden="1" customWidth="1"/>
    <col min="55" max="56" width="19.1640625" style="2" hidden="1" customWidth="1"/>
    <col min="57" max="57" width="66.5" style="2" customWidth="1"/>
    <col min="58" max="70" width="10.6640625" style="1" customWidth="1"/>
    <col min="71" max="91" width="10.6640625" style="2" hidden="1" customWidth="1"/>
    <col min="92" max="16384" width="10.6640625" style="1"/>
  </cols>
  <sheetData>
    <row r="1" spans="1:256" s="3" customFormat="1" ht="22.5" customHeight="1" x14ac:dyDescent="0.3">
      <c r="A1" s="174" t="s">
        <v>0</v>
      </c>
      <c r="B1" s="175"/>
      <c r="C1" s="175"/>
      <c r="D1" s="176" t="s">
        <v>1</v>
      </c>
      <c r="E1" s="175"/>
      <c r="F1" s="175"/>
      <c r="G1" s="175"/>
      <c r="H1" s="175"/>
      <c r="I1" s="175"/>
      <c r="J1" s="175"/>
      <c r="K1" s="177" t="s">
        <v>415</v>
      </c>
      <c r="L1" s="177"/>
      <c r="M1" s="177"/>
      <c r="N1" s="177"/>
      <c r="O1" s="177"/>
      <c r="P1" s="177"/>
      <c r="Q1" s="177"/>
      <c r="R1" s="177"/>
      <c r="S1" s="177"/>
      <c r="T1" s="175"/>
      <c r="U1" s="175"/>
      <c r="V1" s="175"/>
      <c r="W1" s="177" t="s">
        <v>416</v>
      </c>
      <c r="X1" s="177"/>
      <c r="Y1" s="177"/>
      <c r="Z1" s="177"/>
      <c r="AA1" s="177"/>
      <c r="AB1" s="177"/>
      <c r="AC1" s="177"/>
      <c r="AD1" s="177"/>
      <c r="AE1" s="177"/>
      <c r="AF1" s="177"/>
      <c r="AG1" s="177"/>
      <c r="AH1" s="177"/>
      <c r="AI1" s="169"/>
      <c r="AJ1" s="5"/>
      <c r="AK1" s="5"/>
      <c r="AL1" s="5"/>
      <c r="AM1" s="5"/>
      <c r="AN1" s="5"/>
      <c r="AO1" s="5"/>
      <c r="AP1" s="5"/>
      <c r="AQ1" s="5"/>
      <c r="AR1" s="5"/>
      <c r="AS1" s="5"/>
      <c r="AT1" s="5"/>
      <c r="AU1" s="5"/>
      <c r="AV1" s="5"/>
      <c r="AW1" s="5"/>
      <c r="AX1" s="5"/>
      <c r="AY1" s="5"/>
      <c r="AZ1" s="5"/>
      <c r="BA1" s="4" t="s">
        <v>2</v>
      </c>
      <c r="BB1" s="4" t="s">
        <v>3</v>
      </c>
      <c r="BC1" s="5"/>
      <c r="BD1" s="5"/>
      <c r="BE1" s="5"/>
      <c r="BF1" s="5"/>
      <c r="BG1" s="5"/>
      <c r="BH1" s="5"/>
      <c r="BI1" s="5"/>
      <c r="BJ1" s="5"/>
      <c r="BK1" s="5"/>
      <c r="BL1" s="5"/>
      <c r="BM1" s="5"/>
      <c r="BN1" s="5"/>
      <c r="BO1" s="5"/>
      <c r="BP1" s="5"/>
      <c r="BQ1" s="5"/>
      <c r="BR1" s="5"/>
      <c r="BS1" s="5"/>
      <c r="BT1" s="4" t="s">
        <v>4</v>
      </c>
      <c r="BU1" s="4" t="s">
        <v>4</v>
      </c>
      <c r="BV1" s="4" t="s">
        <v>5</v>
      </c>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c r="IP1" s="5"/>
      <c r="IQ1" s="5"/>
      <c r="IR1" s="5"/>
      <c r="IS1" s="5"/>
      <c r="IT1" s="5"/>
      <c r="IU1" s="5"/>
      <c r="IV1" s="5"/>
    </row>
    <row r="2" spans="1:256" s="2" customFormat="1" ht="37.5" customHeight="1" x14ac:dyDescent="0.3">
      <c r="AR2" s="253" t="s">
        <v>6</v>
      </c>
      <c r="AS2" s="254"/>
      <c r="AT2" s="254"/>
      <c r="AU2" s="254"/>
      <c r="AV2" s="254"/>
      <c r="AW2" s="254"/>
      <c r="AX2" s="254"/>
      <c r="AY2" s="254"/>
      <c r="AZ2" s="254"/>
      <c r="BA2" s="254"/>
      <c r="BB2" s="254"/>
      <c r="BC2" s="254"/>
      <c r="BD2" s="254"/>
      <c r="BE2" s="254"/>
      <c r="BS2" s="6" t="s">
        <v>7</v>
      </c>
      <c r="BT2" s="6" t="s">
        <v>8</v>
      </c>
    </row>
    <row r="3" spans="1:256" s="2" customFormat="1" ht="7.5" customHeight="1" x14ac:dyDescent="0.3">
      <c r="B3" s="7"/>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9"/>
      <c r="BS3" s="6" t="s">
        <v>7</v>
      </c>
      <c r="BT3" s="6" t="s">
        <v>9</v>
      </c>
    </row>
    <row r="4" spans="1:256" s="2" customFormat="1" ht="37.5" customHeight="1" x14ac:dyDescent="0.3">
      <c r="B4" s="10"/>
      <c r="D4" s="11" t="s">
        <v>10</v>
      </c>
      <c r="AQ4" s="12"/>
      <c r="AS4" s="13" t="s">
        <v>11</v>
      </c>
      <c r="BE4" s="14" t="s">
        <v>12</v>
      </c>
      <c r="BS4" s="6" t="s">
        <v>13</v>
      </c>
    </row>
    <row r="5" spans="1:256" s="2" customFormat="1" ht="15" customHeight="1" x14ac:dyDescent="0.3">
      <c r="B5" s="10"/>
      <c r="D5" s="15" t="s">
        <v>14</v>
      </c>
      <c r="K5" s="271" t="s">
        <v>15</v>
      </c>
      <c r="L5" s="254"/>
      <c r="M5" s="254"/>
      <c r="N5" s="254"/>
      <c r="O5" s="254"/>
      <c r="P5" s="254"/>
      <c r="Q5" s="254"/>
      <c r="R5" s="254"/>
      <c r="S5" s="254"/>
      <c r="T5" s="254"/>
      <c r="U5" s="254"/>
      <c r="V5" s="254"/>
      <c r="W5" s="254"/>
      <c r="X5" s="254"/>
      <c r="Y5" s="254"/>
      <c r="Z5" s="254"/>
      <c r="AA5" s="254"/>
      <c r="AB5" s="254"/>
      <c r="AC5" s="254"/>
      <c r="AD5" s="254"/>
      <c r="AE5" s="254"/>
      <c r="AF5" s="254"/>
      <c r="AG5" s="254"/>
      <c r="AH5" s="254"/>
      <c r="AI5" s="254"/>
      <c r="AJ5" s="254"/>
      <c r="AK5" s="254"/>
      <c r="AL5" s="254"/>
      <c r="AM5" s="254"/>
      <c r="AN5" s="254"/>
      <c r="AO5" s="254"/>
      <c r="AQ5" s="12"/>
      <c r="BE5" s="278" t="s">
        <v>16</v>
      </c>
      <c r="BS5" s="6" t="s">
        <v>7</v>
      </c>
    </row>
    <row r="6" spans="1:256" s="2" customFormat="1" ht="37.5" customHeight="1" x14ac:dyDescent="0.3">
      <c r="B6" s="10"/>
      <c r="D6" s="17" t="s">
        <v>17</v>
      </c>
      <c r="K6" s="279" t="s">
        <v>18</v>
      </c>
      <c r="L6" s="254"/>
      <c r="M6" s="254"/>
      <c r="N6" s="254"/>
      <c r="O6" s="254"/>
      <c r="P6" s="254"/>
      <c r="Q6" s="254"/>
      <c r="R6" s="254"/>
      <c r="S6" s="254"/>
      <c r="T6" s="254"/>
      <c r="U6" s="254"/>
      <c r="V6" s="254"/>
      <c r="W6" s="254"/>
      <c r="X6" s="254"/>
      <c r="Y6" s="254"/>
      <c r="Z6" s="254"/>
      <c r="AA6" s="254"/>
      <c r="AB6" s="254"/>
      <c r="AC6" s="254"/>
      <c r="AD6" s="254"/>
      <c r="AE6" s="254"/>
      <c r="AF6" s="254"/>
      <c r="AG6" s="254"/>
      <c r="AH6" s="254"/>
      <c r="AI6" s="254"/>
      <c r="AJ6" s="254"/>
      <c r="AK6" s="254"/>
      <c r="AL6" s="254"/>
      <c r="AM6" s="254"/>
      <c r="AN6" s="254"/>
      <c r="AO6" s="254"/>
      <c r="AQ6" s="12"/>
      <c r="BE6" s="254"/>
      <c r="BS6" s="6" t="s">
        <v>19</v>
      </c>
    </row>
    <row r="7" spans="1:256" s="2" customFormat="1" ht="15" customHeight="1" x14ac:dyDescent="0.3">
      <c r="B7" s="10"/>
      <c r="D7" s="18" t="s">
        <v>20</v>
      </c>
      <c r="K7" s="16" t="s">
        <v>21</v>
      </c>
      <c r="AK7" s="18" t="s">
        <v>22</v>
      </c>
      <c r="AN7" s="16"/>
      <c r="AQ7" s="12"/>
      <c r="BE7" s="254"/>
      <c r="BS7" s="6" t="s">
        <v>23</v>
      </c>
    </row>
    <row r="8" spans="1:256" s="2" customFormat="1" ht="15" customHeight="1" x14ac:dyDescent="0.3">
      <c r="B8" s="10"/>
      <c r="D8" s="18" t="s">
        <v>24</v>
      </c>
      <c r="K8" s="16" t="s">
        <v>25</v>
      </c>
      <c r="AK8" s="18" t="s">
        <v>26</v>
      </c>
      <c r="AN8" s="19" t="s">
        <v>27</v>
      </c>
      <c r="AQ8" s="12"/>
      <c r="BE8" s="254"/>
      <c r="BS8" s="6" t="s">
        <v>28</v>
      </c>
    </row>
    <row r="9" spans="1:256" s="2" customFormat="1" ht="15" customHeight="1" x14ac:dyDescent="0.3">
      <c r="B9" s="10"/>
      <c r="AQ9" s="12"/>
      <c r="BE9" s="254"/>
      <c r="BS9" s="6" t="s">
        <v>29</v>
      </c>
    </row>
    <row r="10" spans="1:256" s="2" customFormat="1" ht="15" customHeight="1" x14ac:dyDescent="0.3">
      <c r="B10" s="10"/>
      <c r="D10" s="18" t="s">
        <v>30</v>
      </c>
      <c r="AK10" s="18" t="s">
        <v>31</v>
      </c>
      <c r="AN10" s="16"/>
      <c r="AQ10" s="12"/>
      <c r="BE10" s="254"/>
      <c r="BS10" s="6" t="s">
        <v>19</v>
      </c>
    </row>
    <row r="11" spans="1:256" s="2" customFormat="1" ht="19.5" customHeight="1" x14ac:dyDescent="0.3">
      <c r="B11" s="10"/>
      <c r="E11" s="16" t="s">
        <v>32</v>
      </c>
      <c r="AK11" s="18" t="s">
        <v>33</v>
      </c>
      <c r="AN11" s="16"/>
      <c r="AQ11" s="12"/>
      <c r="BE11" s="254"/>
      <c r="BS11" s="6" t="s">
        <v>19</v>
      </c>
    </row>
    <row r="12" spans="1:256" s="2" customFormat="1" ht="7.5" customHeight="1" x14ac:dyDescent="0.3">
      <c r="B12" s="10"/>
      <c r="AQ12" s="12"/>
      <c r="BE12" s="254"/>
      <c r="BS12" s="6" t="s">
        <v>19</v>
      </c>
    </row>
    <row r="13" spans="1:256" s="2" customFormat="1" ht="15" customHeight="1" x14ac:dyDescent="0.3">
      <c r="B13" s="10"/>
      <c r="D13" s="18" t="s">
        <v>34</v>
      </c>
      <c r="AK13" s="18" t="s">
        <v>31</v>
      </c>
      <c r="AN13" s="20" t="s">
        <v>35</v>
      </c>
      <c r="AQ13" s="12"/>
      <c r="BE13" s="254"/>
      <c r="BS13" s="6" t="s">
        <v>19</v>
      </c>
    </row>
    <row r="14" spans="1:256" s="2" customFormat="1" ht="15.75" customHeight="1" x14ac:dyDescent="0.3">
      <c r="B14" s="10"/>
      <c r="E14" s="280" t="s">
        <v>35</v>
      </c>
      <c r="F14" s="254"/>
      <c r="G14" s="254"/>
      <c r="H14" s="254"/>
      <c r="I14" s="254"/>
      <c r="J14" s="254"/>
      <c r="K14" s="254"/>
      <c r="L14" s="254"/>
      <c r="M14" s="254"/>
      <c r="N14" s="254"/>
      <c r="O14" s="254"/>
      <c r="P14" s="254"/>
      <c r="Q14" s="254"/>
      <c r="R14" s="254"/>
      <c r="S14" s="254"/>
      <c r="T14" s="254"/>
      <c r="U14" s="254"/>
      <c r="V14" s="254"/>
      <c r="W14" s="254"/>
      <c r="X14" s="254"/>
      <c r="Y14" s="254"/>
      <c r="Z14" s="254"/>
      <c r="AA14" s="254"/>
      <c r="AB14" s="254"/>
      <c r="AC14" s="254"/>
      <c r="AD14" s="254"/>
      <c r="AE14" s="254"/>
      <c r="AF14" s="254"/>
      <c r="AG14" s="254"/>
      <c r="AH14" s="254"/>
      <c r="AI14" s="254"/>
      <c r="AJ14" s="254"/>
      <c r="AK14" s="18" t="s">
        <v>33</v>
      </c>
      <c r="AN14" s="20" t="s">
        <v>35</v>
      </c>
      <c r="AQ14" s="12"/>
      <c r="BE14" s="254"/>
      <c r="BS14" s="6" t="s">
        <v>19</v>
      </c>
    </row>
    <row r="15" spans="1:256" s="2" customFormat="1" ht="7.5" customHeight="1" x14ac:dyDescent="0.3">
      <c r="B15" s="10"/>
      <c r="AQ15" s="12"/>
      <c r="BE15" s="254"/>
      <c r="BS15" s="6" t="s">
        <v>4</v>
      </c>
    </row>
    <row r="16" spans="1:256" s="2" customFormat="1" ht="15" customHeight="1" x14ac:dyDescent="0.3">
      <c r="B16" s="10"/>
      <c r="D16" s="18" t="s">
        <v>36</v>
      </c>
      <c r="AK16" s="18" t="s">
        <v>31</v>
      </c>
      <c r="AN16" s="16"/>
      <c r="AQ16" s="12"/>
      <c r="BE16" s="254"/>
      <c r="BS16" s="6" t="s">
        <v>4</v>
      </c>
    </row>
    <row r="17" spans="2:71" s="2" customFormat="1" ht="19.5" customHeight="1" x14ac:dyDescent="0.3">
      <c r="B17" s="10"/>
      <c r="E17" s="16" t="s">
        <v>37</v>
      </c>
      <c r="AK17" s="18" t="s">
        <v>33</v>
      </c>
      <c r="AN17" s="16"/>
      <c r="AQ17" s="12"/>
      <c r="BE17" s="254"/>
      <c r="BS17" s="6" t="s">
        <v>38</v>
      </c>
    </row>
    <row r="18" spans="2:71" s="2" customFormat="1" ht="7.5" customHeight="1" x14ac:dyDescent="0.3">
      <c r="B18" s="10"/>
      <c r="AQ18" s="12"/>
      <c r="BE18" s="254"/>
      <c r="BS18" s="6" t="s">
        <v>7</v>
      </c>
    </row>
    <row r="19" spans="2:71" s="2" customFormat="1" ht="15" customHeight="1" x14ac:dyDescent="0.3">
      <c r="B19" s="10"/>
      <c r="D19" s="18" t="s">
        <v>39</v>
      </c>
      <c r="AQ19" s="12"/>
      <c r="BE19" s="254"/>
      <c r="BS19" s="6" t="s">
        <v>7</v>
      </c>
    </row>
    <row r="20" spans="2:71" s="2" customFormat="1" ht="70.5" customHeight="1" x14ac:dyDescent="0.3">
      <c r="B20" s="10"/>
      <c r="E20" s="281" t="s">
        <v>40</v>
      </c>
      <c r="F20" s="254"/>
      <c r="G20" s="254"/>
      <c r="H20" s="254"/>
      <c r="I20" s="254"/>
      <c r="J20" s="254"/>
      <c r="K20" s="254"/>
      <c r="L20" s="254"/>
      <c r="M20" s="254"/>
      <c r="N20" s="254"/>
      <c r="O20" s="254"/>
      <c r="P20" s="254"/>
      <c r="Q20" s="254"/>
      <c r="R20" s="254"/>
      <c r="S20" s="254"/>
      <c r="T20" s="254"/>
      <c r="U20" s="254"/>
      <c r="V20" s="254"/>
      <c r="W20" s="254"/>
      <c r="X20" s="254"/>
      <c r="Y20" s="254"/>
      <c r="Z20" s="254"/>
      <c r="AA20" s="254"/>
      <c r="AB20" s="254"/>
      <c r="AC20" s="254"/>
      <c r="AD20" s="254"/>
      <c r="AE20" s="254"/>
      <c r="AF20" s="254"/>
      <c r="AG20" s="254"/>
      <c r="AH20" s="254"/>
      <c r="AI20" s="254"/>
      <c r="AJ20" s="254"/>
      <c r="AK20" s="254"/>
      <c r="AL20" s="254"/>
      <c r="AM20" s="254"/>
      <c r="AN20" s="254"/>
      <c r="AQ20" s="12"/>
      <c r="BE20" s="254"/>
      <c r="BS20" s="6" t="s">
        <v>4</v>
      </c>
    </row>
    <row r="21" spans="2:71" s="2" customFormat="1" ht="7.5" customHeight="1" x14ac:dyDescent="0.3">
      <c r="B21" s="10"/>
      <c r="AQ21" s="12"/>
      <c r="BE21" s="254"/>
    </row>
    <row r="22" spans="2:71" s="2" customFormat="1" ht="7.5" customHeight="1" x14ac:dyDescent="0.3">
      <c r="B22" s="10"/>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c r="AQ22" s="12"/>
      <c r="BE22" s="254"/>
    </row>
    <row r="23" spans="2:71" s="6" customFormat="1" ht="27" customHeight="1" x14ac:dyDescent="0.3">
      <c r="B23" s="22"/>
      <c r="D23" s="23" t="s">
        <v>41</v>
      </c>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82">
        <f>ROUND($AG$51,2)</f>
        <v>0</v>
      </c>
      <c r="AL23" s="283"/>
      <c r="AM23" s="283"/>
      <c r="AN23" s="283"/>
      <c r="AO23" s="283"/>
      <c r="AQ23" s="25"/>
      <c r="BE23" s="269"/>
    </row>
    <row r="24" spans="2:71" s="6" customFormat="1" ht="7.5" customHeight="1" x14ac:dyDescent="0.3">
      <c r="B24" s="22"/>
      <c r="AQ24" s="25"/>
      <c r="BE24" s="269"/>
    </row>
    <row r="25" spans="2:71" s="6" customFormat="1" ht="14.25" customHeight="1" x14ac:dyDescent="0.3">
      <c r="B25" s="22"/>
      <c r="L25" s="284" t="s">
        <v>42</v>
      </c>
      <c r="M25" s="269"/>
      <c r="N25" s="269"/>
      <c r="O25" s="269"/>
      <c r="W25" s="284" t="s">
        <v>43</v>
      </c>
      <c r="X25" s="269"/>
      <c r="Y25" s="269"/>
      <c r="Z25" s="269"/>
      <c r="AA25" s="269"/>
      <c r="AB25" s="269"/>
      <c r="AC25" s="269"/>
      <c r="AD25" s="269"/>
      <c r="AE25" s="269"/>
      <c r="AK25" s="284" t="s">
        <v>44</v>
      </c>
      <c r="AL25" s="269"/>
      <c r="AM25" s="269"/>
      <c r="AN25" s="269"/>
      <c r="AO25" s="269"/>
      <c r="AQ25" s="25"/>
      <c r="BE25" s="269"/>
    </row>
    <row r="26" spans="2:71" s="6" customFormat="1" ht="15" customHeight="1" x14ac:dyDescent="0.3">
      <c r="B26" s="27"/>
      <c r="D26" s="28" t="s">
        <v>45</v>
      </c>
      <c r="F26" s="28" t="s">
        <v>46</v>
      </c>
      <c r="L26" s="275">
        <v>0.21</v>
      </c>
      <c r="M26" s="276"/>
      <c r="N26" s="276"/>
      <c r="O26" s="276"/>
      <c r="W26" s="277">
        <f>ROUND($AZ$51,2)</f>
        <v>0</v>
      </c>
      <c r="X26" s="276"/>
      <c r="Y26" s="276"/>
      <c r="Z26" s="276"/>
      <c r="AA26" s="276"/>
      <c r="AB26" s="276"/>
      <c r="AC26" s="276"/>
      <c r="AD26" s="276"/>
      <c r="AE26" s="276"/>
      <c r="AK26" s="277">
        <f>ROUND($AV$51,2)</f>
        <v>0</v>
      </c>
      <c r="AL26" s="276"/>
      <c r="AM26" s="276"/>
      <c r="AN26" s="276"/>
      <c r="AO26" s="276"/>
      <c r="AQ26" s="29"/>
      <c r="BE26" s="276"/>
    </row>
    <row r="27" spans="2:71" s="6" customFormat="1" ht="15" customHeight="1" x14ac:dyDescent="0.3">
      <c r="B27" s="27"/>
      <c r="F27" s="28" t="s">
        <v>47</v>
      </c>
      <c r="L27" s="275">
        <v>0.15</v>
      </c>
      <c r="M27" s="276"/>
      <c r="N27" s="276"/>
      <c r="O27" s="276"/>
      <c r="W27" s="277">
        <f>ROUND($BA$51,2)</f>
        <v>0</v>
      </c>
      <c r="X27" s="276"/>
      <c r="Y27" s="276"/>
      <c r="Z27" s="276"/>
      <c r="AA27" s="276"/>
      <c r="AB27" s="276"/>
      <c r="AC27" s="276"/>
      <c r="AD27" s="276"/>
      <c r="AE27" s="276"/>
      <c r="AK27" s="277">
        <f>ROUND($AW$51,2)</f>
        <v>0</v>
      </c>
      <c r="AL27" s="276"/>
      <c r="AM27" s="276"/>
      <c r="AN27" s="276"/>
      <c r="AO27" s="276"/>
      <c r="AQ27" s="29"/>
      <c r="BE27" s="276"/>
    </row>
    <row r="28" spans="2:71" s="6" customFormat="1" ht="15" hidden="1" customHeight="1" x14ac:dyDescent="0.3">
      <c r="B28" s="27"/>
      <c r="F28" s="28" t="s">
        <v>48</v>
      </c>
      <c r="L28" s="275">
        <v>0.21</v>
      </c>
      <c r="M28" s="276"/>
      <c r="N28" s="276"/>
      <c r="O28" s="276"/>
      <c r="W28" s="277">
        <f>ROUND($BB$51,2)</f>
        <v>0</v>
      </c>
      <c r="X28" s="276"/>
      <c r="Y28" s="276"/>
      <c r="Z28" s="276"/>
      <c r="AA28" s="276"/>
      <c r="AB28" s="276"/>
      <c r="AC28" s="276"/>
      <c r="AD28" s="276"/>
      <c r="AE28" s="276"/>
      <c r="AK28" s="277">
        <v>0</v>
      </c>
      <c r="AL28" s="276"/>
      <c r="AM28" s="276"/>
      <c r="AN28" s="276"/>
      <c r="AO28" s="276"/>
      <c r="AQ28" s="29"/>
      <c r="BE28" s="276"/>
    </row>
    <row r="29" spans="2:71" s="6" customFormat="1" ht="15" hidden="1" customHeight="1" x14ac:dyDescent="0.3">
      <c r="B29" s="27"/>
      <c r="F29" s="28" t="s">
        <v>49</v>
      </c>
      <c r="L29" s="275">
        <v>0.15</v>
      </c>
      <c r="M29" s="276"/>
      <c r="N29" s="276"/>
      <c r="O29" s="276"/>
      <c r="W29" s="277">
        <f>ROUND($BC$51,2)</f>
        <v>0</v>
      </c>
      <c r="X29" s="276"/>
      <c r="Y29" s="276"/>
      <c r="Z29" s="276"/>
      <c r="AA29" s="276"/>
      <c r="AB29" s="276"/>
      <c r="AC29" s="276"/>
      <c r="AD29" s="276"/>
      <c r="AE29" s="276"/>
      <c r="AK29" s="277">
        <v>0</v>
      </c>
      <c r="AL29" s="276"/>
      <c r="AM29" s="276"/>
      <c r="AN29" s="276"/>
      <c r="AO29" s="276"/>
      <c r="AQ29" s="29"/>
      <c r="BE29" s="276"/>
    </row>
    <row r="30" spans="2:71" s="6" customFormat="1" ht="15" hidden="1" customHeight="1" x14ac:dyDescent="0.3">
      <c r="B30" s="27"/>
      <c r="F30" s="28" t="s">
        <v>50</v>
      </c>
      <c r="L30" s="275">
        <v>0</v>
      </c>
      <c r="M30" s="276"/>
      <c r="N30" s="276"/>
      <c r="O30" s="276"/>
      <c r="W30" s="277">
        <f>ROUND($BD$51,2)</f>
        <v>0</v>
      </c>
      <c r="X30" s="276"/>
      <c r="Y30" s="276"/>
      <c r="Z30" s="276"/>
      <c r="AA30" s="276"/>
      <c r="AB30" s="276"/>
      <c r="AC30" s="276"/>
      <c r="AD30" s="276"/>
      <c r="AE30" s="276"/>
      <c r="AK30" s="277">
        <v>0</v>
      </c>
      <c r="AL30" s="276"/>
      <c r="AM30" s="276"/>
      <c r="AN30" s="276"/>
      <c r="AO30" s="276"/>
      <c r="AQ30" s="29"/>
      <c r="BE30" s="276"/>
    </row>
    <row r="31" spans="2:71" s="6" customFormat="1" ht="7.5" customHeight="1" x14ac:dyDescent="0.3">
      <c r="B31" s="22"/>
      <c r="AQ31" s="25"/>
      <c r="BE31" s="269"/>
    </row>
    <row r="32" spans="2:71" s="6" customFormat="1" ht="27" customHeight="1" x14ac:dyDescent="0.3">
      <c r="B32" s="22"/>
      <c r="C32" s="30"/>
      <c r="D32" s="31" t="s">
        <v>51</v>
      </c>
      <c r="E32" s="32"/>
      <c r="F32" s="32"/>
      <c r="G32" s="32"/>
      <c r="H32" s="32"/>
      <c r="I32" s="32"/>
      <c r="J32" s="32"/>
      <c r="K32" s="32"/>
      <c r="L32" s="32"/>
      <c r="M32" s="32"/>
      <c r="N32" s="32"/>
      <c r="O32" s="32"/>
      <c r="P32" s="32"/>
      <c r="Q32" s="32"/>
      <c r="R32" s="32"/>
      <c r="S32" s="32"/>
      <c r="T32" s="33" t="s">
        <v>52</v>
      </c>
      <c r="U32" s="32"/>
      <c r="V32" s="32"/>
      <c r="W32" s="32"/>
      <c r="X32" s="265" t="s">
        <v>53</v>
      </c>
      <c r="Y32" s="262"/>
      <c r="Z32" s="262"/>
      <c r="AA32" s="262"/>
      <c r="AB32" s="262"/>
      <c r="AC32" s="32"/>
      <c r="AD32" s="32"/>
      <c r="AE32" s="32"/>
      <c r="AF32" s="32"/>
      <c r="AG32" s="32"/>
      <c r="AH32" s="32"/>
      <c r="AI32" s="32"/>
      <c r="AJ32" s="32"/>
      <c r="AK32" s="266">
        <f>ROUND(SUM($AK$23:$AK$30),2)</f>
        <v>0</v>
      </c>
      <c r="AL32" s="262"/>
      <c r="AM32" s="262"/>
      <c r="AN32" s="262"/>
      <c r="AO32" s="267"/>
      <c r="AP32" s="30"/>
      <c r="AQ32" s="35"/>
      <c r="BE32" s="269"/>
    </row>
    <row r="33" spans="2:56" s="6" customFormat="1" ht="7.5" customHeight="1" x14ac:dyDescent="0.3">
      <c r="B33" s="22"/>
      <c r="AQ33" s="25"/>
    </row>
    <row r="34" spans="2:56" s="6" customFormat="1" ht="7.5" customHeight="1" x14ac:dyDescent="0.3">
      <c r="B34" s="36"/>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8"/>
    </row>
    <row r="38" spans="2:56" s="6" customFormat="1" ht="7.5" customHeight="1" x14ac:dyDescent="0.3">
      <c r="B38" s="39"/>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22"/>
    </row>
    <row r="39" spans="2:56" s="6" customFormat="1" ht="37.5" customHeight="1" x14ac:dyDescent="0.3">
      <c r="B39" s="22"/>
      <c r="C39" s="11" t="s">
        <v>54</v>
      </c>
      <c r="AR39" s="22"/>
    </row>
    <row r="40" spans="2:56" s="6" customFormat="1" ht="7.5" customHeight="1" x14ac:dyDescent="0.3">
      <c r="B40" s="22"/>
      <c r="AR40" s="22"/>
    </row>
    <row r="41" spans="2:56" s="16" customFormat="1" ht="15" customHeight="1" x14ac:dyDescent="0.3">
      <c r="B41" s="41"/>
      <c r="C41" s="18" t="s">
        <v>14</v>
      </c>
      <c r="L41" s="16" t="str">
        <f>$K$5</f>
        <v>4</v>
      </c>
      <c r="AR41" s="41"/>
    </row>
    <row r="42" spans="2:56" s="42" customFormat="1" ht="37.5" customHeight="1" x14ac:dyDescent="0.3">
      <c r="B42" s="43"/>
      <c r="C42" s="42" t="s">
        <v>17</v>
      </c>
      <c r="L42" s="268" t="str">
        <f>$K$6</f>
        <v>Rekonstrukce chodníků ul. Pražská</v>
      </c>
      <c r="M42" s="269"/>
      <c r="N42" s="269"/>
      <c r="O42" s="269"/>
      <c r="P42" s="269"/>
      <c r="Q42" s="269"/>
      <c r="R42" s="269"/>
      <c r="S42" s="269"/>
      <c r="T42" s="269"/>
      <c r="U42" s="269"/>
      <c r="V42" s="269"/>
      <c r="W42" s="269"/>
      <c r="X42" s="269"/>
      <c r="Y42" s="269"/>
      <c r="Z42" s="269"/>
      <c r="AA42" s="269"/>
      <c r="AB42" s="269"/>
      <c r="AC42" s="269"/>
      <c r="AD42" s="269"/>
      <c r="AE42" s="269"/>
      <c r="AF42" s="269"/>
      <c r="AG42" s="269"/>
      <c r="AH42" s="269"/>
      <c r="AI42" s="269"/>
      <c r="AJ42" s="269"/>
      <c r="AK42" s="269"/>
      <c r="AL42" s="269"/>
      <c r="AM42" s="269"/>
      <c r="AN42" s="269"/>
      <c r="AO42" s="269"/>
      <c r="AR42" s="43"/>
    </row>
    <row r="43" spans="2:56" s="6" customFormat="1" ht="7.5" customHeight="1" x14ac:dyDescent="0.3">
      <c r="B43" s="22"/>
      <c r="AR43" s="22"/>
    </row>
    <row r="44" spans="2:56" s="6" customFormat="1" ht="15.75" customHeight="1" x14ac:dyDescent="0.3">
      <c r="B44" s="22"/>
      <c r="C44" s="18" t="s">
        <v>24</v>
      </c>
      <c r="L44" s="44" t="str">
        <f>IF($K$8="","",$K$8)</f>
        <v>Parduvbice, v Popkovicích podíl st. silnice I/2</v>
      </c>
      <c r="AI44" s="18" t="s">
        <v>26</v>
      </c>
      <c r="AM44" s="270" t="str">
        <f>IF($AN$8="","",$AN$8)</f>
        <v>27.04.2014</v>
      </c>
      <c r="AN44" s="269"/>
      <c r="AR44" s="22"/>
    </row>
    <row r="45" spans="2:56" s="6" customFormat="1" ht="7.5" customHeight="1" x14ac:dyDescent="0.3">
      <c r="B45" s="22"/>
      <c r="AR45" s="22"/>
    </row>
    <row r="46" spans="2:56" s="6" customFormat="1" ht="18.75" customHeight="1" x14ac:dyDescent="0.3">
      <c r="B46" s="22"/>
      <c r="C46" s="18" t="s">
        <v>30</v>
      </c>
      <c r="L46" s="16" t="str">
        <f>IF($E$11="","",$E$11)</f>
        <v xml:space="preserve"> </v>
      </c>
      <c r="AI46" s="18" t="s">
        <v>36</v>
      </c>
      <c r="AM46" s="271" t="str">
        <f>IF($E$17="","",$E$17)</f>
        <v>Bc. Jan Touš</v>
      </c>
      <c r="AN46" s="269"/>
      <c r="AO46" s="269"/>
      <c r="AP46" s="269"/>
      <c r="AR46" s="22"/>
      <c r="AS46" s="272" t="s">
        <v>55</v>
      </c>
      <c r="AT46" s="273"/>
      <c r="AU46" s="46"/>
      <c r="AV46" s="46"/>
      <c r="AW46" s="46"/>
      <c r="AX46" s="46"/>
      <c r="AY46" s="46"/>
      <c r="AZ46" s="46"/>
      <c r="BA46" s="46"/>
      <c r="BB46" s="46"/>
      <c r="BC46" s="46"/>
      <c r="BD46" s="47"/>
    </row>
    <row r="47" spans="2:56" s="6" customFormat="1" ht="15.75" customHeight="1" x14ac:dyDescent="0.3">
      <c r="B47" s="22"/>
      <c r="C47" s="18" t="s">
        <v>34</v>
      </c>
      <c r="L47" s="16" t="str">
        <f>IF($E$14="Vyplň údaj","",$E$14)</f>
        <v/>
      </c>
      <c r="AR47" s="22"/>
      <c r="AS47" s="274"/>
      <c r="AT47" s="269"/>
      <c r="BD47" s="49"/>
    </row>
    <row r="48" spans="2:56" s="6" customFormat="1" ht="12" customHeight="1" x14ac:dyDescent="0.3">
      <c r="B48" s="22"/>
      <c r="AR48" s="22"/>
      <c r="AS48" s="274"/>
      <c r="AT48" s="269"/>
      <c r="BD48" s="49"/>
    </row>
    <row r="49" spans="1:91" s="6" customFormat="1" ht="30" customHeight="1" x14ac:dyDescent="0.3">
      <c r="B49" s="22"/>
      <c r="C49" s="261" t="s">
        <v>56</v>
      </c>
      <c r="D49" s="262"/>
      <c r="E49" s="262"/>
      <c r="F49" s="262"/>
      <c r="G49" s="262"/>
      <c r="H49" s="32"/>
      <c r="I49" s="263" t="s">
        <v>57</v>
      </c>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4" t="s">
        <v>58</v>
      </c>
      <c r="AH49" s="262"/>
      <c r="AI49" s="262"/>
      <c r="AJ49" s="262"/>
      <c r="AK49" s="262"/>
      <c r="AL49" s="262"/>
      <c r="AM49" s="262"/>
      <c r="AN49" s="263" t="s">
        <v>59</v>
      </c>
      <c r="AO49" s="262"/>
      <c r="AP49" s="262"/>
      <c r="AQ49" s="50" t="s">
        <v>60</v>
      </c>
      <c r="AR49" s="22"/>
      <c r="AS49" s="51" t="s">
        <v>61</v>
      </c>
      <c r="AT49" s="52" t="s">
        <v>62</v>
      </c>
      <c r="AU49" s="52" t="s">
        <v>63</v>
      </c>
      <c r="AV49" s="52" t="s">
        <v>64</v>
      </c>
      <c r="AW49" s="52" t="s">
        <v>65</v>
      </c>
      <c r="AX49" s="52" t="s">
        <v>66</v>
      </c>
      <c r="AY49" s="52" t="s">
        <v>67</v>
      </c>
      <c r="AZ49" s="52" t="s">
        <v>68</v>
      </c>
      <c r="BA49" s="52" t="s">
        <v>69</v>
      </c>
      <c r="BB49" s="52" t="s">
        <v>70</v>
      </c>
      <c r="BC49" s="52" t="s">
        <v>71</v>
      </c>
      <c r="BD49" s="53" t="s">
        <v>72</v>
      </c>
      <c r="BE49" s="54"/>
    </row>
    <row r="50" spans="1:91" s="6" customFormat="1" ht="12" customHeight="1" x14ac:dyDescent="0.3">
      <c r="B50" s="22"/>
      <c r="AR50" s="22"/>
      <c r="AS50" s="55"/>
      <c r="AT50" s="46"/>
      <c r="AU50" s="46"/>
      <c r="AV50" s="46"/>
      <c r="AW50" s="46"/>
      <c r="AX50" s="46"/>
      <c r="AY50" s="46"/>
      <c r="AZ50" s="46"/>
      <c r="BA50" s="46"/>
      <c r="BB50" s="46"/>
      <c r="BC50" s="46"/>
      <c r="BD50" s="47"/>
    </row>
    <row r="51" spans="1:91" s="42" customFormat="1" ht="33" customHeight="1" x14ac:dyDescent="0.3">
      <c r="B51" s="43"/>
      <c r="C51" s="56" t="s">
        <v>73</v>
      </c>
      <c r="D51" s="56"/>
      <c r="E51" s="56"/>
      <c r="F51" s="56"/>
      <c r="G51" s="56"/>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259">
        <f>ROUND(SUM($AG$52:$AG$53),2)</f>
        <v>0</v>
      </c>
      <c r="AH51" s="260"/>
      <c r="AI51" s="260"/>
      <c r="AJ51" s="260"/>
      <c r="AK51" s="260"/>
      <c r="AL51" s="260"/>
      <c r="AM51" s="260"/>
      <c r="AN51" s="259">
        <f>ROUND(SUM($AG$51,$AT$51),2)</f>
        <v>0</v>
      </c>
      <c r="AO51" s="260"/>
      <c r="AP51" s="260"/>
      <c r="AQ51" s="58"/>
      <c r="AR51" s="43"/>
      <c r="AS51" s="59">
        <f>ROUND(SUM($AS$52:$AS$53),2)</f>
        <v>0</v>
      </c>
      <c r="AT51" s="60">
        <f>ROUND(SUM($AV$51:$AW$51),2)</f>
        <v>0</v>
      </c>
      <c r="AU51" s="61">
        <f>ROUND(SUM($AU$52:$AU$53),5)</f>
        <v>0</v>
      </c>
      <c r="AV51" s="60">
        <f>ROUND($AZ$51*$L$26,2)</f>
        <v>0</v>
      </c>
      <c r="AW51" s="60">
        <f>ROUND($BA$51*$L$27,2)</f>
        <v>0</v>
      </c>
      <c r="AX51" s="60">
        <f>ROUND($BB$51*$L$26,2)</f>
        <v>0</v>
      </c>
      <c r="AY51" s="60">
        <f>ROUND($BC$51*$L$27,2)</f>
        <v>0</v>
      </c>
      <c r="AZ51" s="60">
        <f>ROUND(SUM($AZ$52:$AZ$53),2)</f>
        <v>0</v>
      </c>
      <c r="BA51" s="60">
        <f>ROUND(SUM($BA$52:$BA$53),2)</f>
        <v>0</v>
      </c>
      <c r="BB51" s="60">
        <f>ROUND(SUM($BB$52:$BB$53),2)</f>
        <v>0</v>
      </c>
      <c r="BC51" s="60">
        <f>ROUND(SUM($BC$52:$BC$53),2)</f>
        <v>0</v>
      </c>
      <c r="BD51" s="62">
        <f>ROUND(SUM($BD$52:$BD$53),2)</f>
        <v>0</v>
      </c>
      <c r="BS51" s="42" t="s">
        <v>74</v>
      </c>
      <c r="BT51" s="42" t="s">
        <v>75</v>
      </c>
      <c r="BU51" s="63" t="s">
        <v>76</v>
      </c>
      <c r="BV51" s="42" t="s">
        <v>77</v>
      </c>
      <c r="BW51" s="42" t="s">
        <v>5</v>
      </c>
      <c r="BX51" s="42" t="s">
        <v>78</v>
      </c>
      <c r="CL51" s="42" t="s">
        <v>21</v>
      </c>
    </row>
    <row r="52" spans="1:91" s="64" customFormat="1" ht="28.5" customHeight="1" x14ac:dyDescent="0.3">
      <c r="A52" s="170" t="s">
        <v>417</v>
      </c>
      <c r="B52" s="65"/>
      <c r="C52" s="66"/>
      <c r="D52" s="257" t="s">
        <v>23</v>
      </c>
      <c r="E52" s="258"/>
      <c r="F52" s="258"/>
      <c r="G52" s="258"/>
      <c r="H52" s="258"/>
      <c r="I52" s="66"/>
      <c r="J52" s="257" t="s">
        <v>79</v>
      </c>
      <c r="K52" s="258"/>
      <c r="L52" s="258"/>
      <c r="M52" s="258"/>
      <c r="N52" s="258"/>
      <c r="O52" s="258"/>
      <c r="P52" s="258"/>
      <c r="Q52" s="258"/>
      <c r="R52" s="258"/>
      <c r="S52" s="258"/>
      <c r="T52" s="258"/>
      <c r="U52" s="258"/>
      <c r="V52" s="258"/>
      <c r="W52" s="258"/>
      <c r="X52" s="258"/>
      <c r="Y52" s="258"/>
      <c r="Z52" s="258"/>
      <c r="AA52" s="258"/>
      <c r="AB52" s="258"/>
      <c r="AC52" s="258"/>
      <c r="AD52" s="258"/>
      <c r="AE52" s="258"/>
      <c r="AF52" s="258"/>
      <c r="AG52" s="255">
        <f>'1 - Stavební část '!$J$27</f>
        <v>0</v>
      </c>
      <c r="AH52" s="256"/>
      <c r="AI52" s="256"/>
      <c r="AJ52" s="256"/>
      <c r="AK52" s="256"/>
      <c r="AL52" s="256"/>
      <c r="AM52" s="256"/>
      <c r="AN52" s="255">
        <f>ROUND(SUM($AG$52,$AT$52),2)</f>
        <v>0</v>
      </c>
      <c r="AO52" s="256"/>
      <c r="AP52" s="256"/>
      <c r="AQ52" s="67" t="s">
        <v>80</v>
      </c>
      <c r="AR52" s="65"/>
      <c r="AS52" s="68">
        <v>0</v>
      </c>
      <c r="AT52" s="69">
        <f>ROUND(SUM($AV$52:$AW$52),2)</f>
        <v>0</v>
      </c>
      <c r="AU52" s="70">
        <f>'1 - Stavební část '!$P$85</f>
        <v>0</v>
      </c>
      <c r="AV52" s="69">
        <f>'1 - Stavební část '!$J$30</f>
        <v>0</v>
      </c>
      <c r="AW52" s="69">
        <f>'1 - Stavební část '!$J$31</f>
        <v>0</v>
      </c>
      <c r="AX52" s="69">
        <f>'1 - Stavební část '!$J$32</f>
        <v>0</v>
      </c>
      <c r="AY52" s="69">
        <f>'1 - Stavební část '!$J$33</f>
        <v>0</v>
      </c>
      <c r="AZ52" s="69">
        <f>'1 - Stavební část '!$F$30</f>
        <v>0</v>
      </c>
      <c r="BA52" s="69">
        <f>'1 - Stavební část '!$F$31</f>
        <v>0</v>
      </c>
      <c r="BB52" s="69">
        <f>'1 - Stavební část '!$F$32</f>
        <v>0</v>
      </c>
      <c r="BC52" s="69">
        <f>'1 - Stavební část '!$F$33</f>
        <v>0</v>
      </c>
      <c r="BD52" s="71">
        <f>'1 - Stavební část '!$F$34</f>
        <v>0</v>
      </c>
      <c r="BT52" s="64" t="s">
        <v>23</v>
      </c>
      <c r="BV52" s="64" t="s">
        <v>77</v>
      </c>
      <c r="BW52" s="64" t="s">
        <v>81</v>
      </c>
      <c r="BX52" s="64" t="s">
        <v>5</v>
      </c>
      <c r="CM52" s="64" t="s">
        <v>82</v>
      </c>
    </row>
    <row r="53" spans="1:91" s="64" customFormat="1" ht="28.5" customHeight="1" x14ac:dyDescent="0.3">
      <c r="A53" s="170" t="s">
        <v>417</v>
      </c>
      <c r="B53" s="65"/>
      <c r="C53" s="66"/>
      <c r="D53" s="257" t="s">
        <v>83</v>
      </c>
      <c r="E53" s="258"/>
      <c r="F53" s="258"/>
      <c r="G53" s="258"/>
      <c r="H53" s="258"/>
      <c r="I53" s="66"/>
      <c r="J53" s="257" t="s">
        <v>84</v>
      </c>
      <c r="K53" s="258"/>
      <c r="L53" s="258"/>
      <c r="M53" s="258"/>
      <c r="N53" s="258"/>
      <c r="O53" s="258"/>
      <c r="P53" s="258"/>
      <c r="Q53" s="258"/>
      <c r="R53" s="258"/>
      <c r="S53" s="258"/>
      <c r="T53" s="258"/>
      <c r="U53" s="258"/>
      <c r="V53" s="258"/>
      <c r="W53" s="258"/>
      <c r="X53" s="258"/>
      <c r="Y53" s="258"/>
      <c r="Z53" s="258"/>
      <c r="AA53" s="258"/>
      <c r="AB53" s="258"/>
      <c r="AC53" s="258"/>
      <c r="AD53" s="258"/>
      <c r="AE53" s="258"/>
      <c r="AF53" s="258"/>
      <c r="AG53" s="255">
        <f>'VON - Vedlejší a ostatní ...'!$J$27</f>
        <v>0</v>
      </c>
      <c r="AH53" s="256"/>
      <c r="AI53" s="256"/>
      <c r="AJ53" s="256"/>
      <c r="AK53" s="256"/>
      <c r="AL53" s="256"/>
      <c r="AM53" s="256"/>
      <c r="AN53" s="255">
        <f>ROUND(SUM($AG$53,$AT$53),2)</f>
        <v>0</v>
      </c>
      <c r="AO53" s="256"/>
      <c r="AP53" s="256"/>
      <c r="AQ53" s="67" t="s">
        <v>83</v>
      </c>
      <c r="AR53" s="65"/>
      <c r="AS53" s="72">
        <v>0</v>
      </c>
      <c r="AT53" s="73">
        <f>ROUND(SUM($AV$53:$AW$53),2)</f>
        <v>0</v>
      </c>
      <c r="AU53" s="74">
        <f>'VON - Vedlejší a ostatní ...'!$P$79</f>
        <v>0</v>
      </c>
      <c r="AV53" s="73">
        <f>'VON - Vedlejší a ostatní ...'!$J$30</f>
        <v>0</v>
      </c>
      <c r="AW53" s="73">
        <f>'VON - Vedlejší a ostatní ...'!$J$31</f>
        <v>0</v>
      </c>
      <c r="AX53" s="73">
        <f>'VON - Vedlejší a ostatní ...'!$J$32</f>
        <v>0</v>
      </c>
      <c r="AY53" s="73">
        <f>'VON - Vedlejší a ostatní ...'!$J$33</f>
        <v>0</v>
      </c>
      <c r="AZ53" s="73">
        <f>'VON - Vedlejší a ostatní ...'!$F$30</f>
        <v>0</v>
      </c>
      <c r="BA53" s="73">
        <f>'VON - Vedlejší a ostatní ...'!$F$31</f>
        <v>0</v>
      </c>
      <c r="BB53" s="73">
        <f>'VON - Vedlejší a ostatní ...'!$F$32</f>
        <v>0</v>
      </c>
      <c r="BC53" s="73">
        <f>'VON - Vedlejší a ostatní ...'!$F$33</f>
        <v>0</v>
      </c>
      <c r="BD53" s="75">
        <f>'VON - Vedlejší a ostatní ...'!$F$34</f>
        <v>0</v>
      </c>
      <c r="BT53" s="64" t="s">
        <v>23</v>
      </c>
      <c r="BV53" s="64" t="s">
        <v>77</v>
      </c>
      <c r="BW53" s="64" t="s">
        <v>85</v>
      </c>
      <c r="BX53" s="64" t="s">
        <v>5</v>
      </c>
      <c r="CM53" s="64" t="s">
        <v>82</v>
      </c>
    </row>
    <row r="54" spans="1:91" s="6" customFormat="1" ht="30.75" customHeight="1" x14ac:dyDescent="0.3">
      <c r="B54" s="22"/>
      <c r="AR54" s="22"/>
    </row>
    <row r="55" spans="1:91" s="6" customFormat="1" ht="7.5" customHeight="1" x14ac:dyDescent="0.3">
      <c r="B55" s="36"/>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7"/>
      <c r="AP55" s="37"/>
      <c r="AQ55" s="37"/>
      <c r="AR55" s="22"/>
    </row>
  </sheetData>
  <mergeCells count="45">
    <mergeCell ref="BE5:BE32"/>
    <mergeCell ref="K5:AO5"/>
    <mergeCell ref="K6:AO6"/>
    <mergeCell ref="E14:AJ14"/>
    <mergeCell ref="E20:AN20"/>
    <mergeCell ref="AK23:AO23"/>
    <mergeCell ref="L25:O25"/>
    <mergeCell ref="W25:AE25"/>
    <mergeCell ref="AK25:AO25"/>
    <mergeCell ref="L26:O26"/>
    <mergeCell ref="W26:AE26"/>
    <mergeCell ref="AK26:AO26"/>
    <mergeCell ref="L27:O27"/>
    <mergeCell ref="W27:AE27"/>
    <mergeCell ref="AK27:AO27"/>
    <mergeCell ref="L28:O28"/>
    <mergeCell ref="W28:AE28"/>
    <mergeCell ref="AK28:AO28"/>
    <mergeCell ref="AS46:AT48"/>
    <mergeCell ref="L29:O29"/>
    <mergeCell ref="W29:AE29"/>
    <mergeCell ref="AK29:AO29"/>
    <mergeCell ref="L30:O30"/>
    <mergeCell ref="W30:AE30"/>
    <mergeCell ref="AK30:AO30"/>
    <mergeCell ref="AN49:AP49"/>
    <mergeCell ref="AN52:AP52"/>
    <mergeCell ref="AG52:AM52"/>
    <mergeCell ref="D52:H52"/>
    <mergeCell ref="J52:AF52"/>
    <mergeCell ref="X32:AB32"/>
    <mergeCell ref="AK32:AO32"/>
    <mergeCell ref="L42:AO42"/>
    <mergeCell ref="AM44:AN44"/>
    <mergeCell ref="AM46:AP46"/>
    <mergeCell ref="AR2:BE2"/>
    <mergeCell ref="AN53:AP53"/>
    <mergeCell ref="AG53:AM53"/>
    <mergeCell ref="D53:H53"/>
    <mergeCell ref="J53:AF53"/>
    <mergeCell ref="AG51:AM51"/>
    <mergeCell ref="AN51:AP51"/>
    <mergeCell ref="C49:G49"/>
    <mergeCell ref="I49:AF49"/>
    <mergeCell ref="AG49:AM49"/>
  </mergeCells>
  <hyperlinks>
    <hyperlink ref="K1:S1" location="C2" tooltip="Rekapitulace stavby" display="1) Rekapitulace stavby"/>
    <hyperlink ref="W1:AI1" location="C51" tooltip="Rekapitulace objektů stavby a soupisů prací" display="2) Rekapitulace objektů stavby a soupisů prací"/>
    <hyperlink ref="A52" location="'1 - Stavební část '!C2" tooltip="1 - Stavební část " display="/"/>
    <hyperlink ref="A53" location="'VON - Vedlejší a ostatní ...'!C2" tooltip="VON - Vedlejší a ostatní ..." display="/"/>
  </hyperlinks>
  <pageMargins left="0.59027779102325439" right="0.59027779102325439" top="0.59027779102325439" bottom="0.59027779102325439" header="0" footer="0"/>
  <pageSetup paperSize="9" fitToHeight="100" orientation="landscape" blackAndWhite="1" r:id="rId1"/>
  <headerFooter alignWithMargins="0">
    <oddFooter>&amp;CStrana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64"/>
  <sheetViews>
    <sheetView showGridLines="0" workbookViewId="0">
      <pane ySplit="1" topLeftCell="A2" activePane="bottomLeft" state="frozenSplit"/>
      <selection pane="bottomLeft"/>
    </sheetView>
  </sheetViews>
  <sheetFormatPr defaultColWidth="10.5" defaultRowHeight="14.25" customHeight="1" x14ac:dyDescent="0.3"/>
  <cols>
    <col min="1" max="1" width="8.33203125" style="2" customWidth="1"/>
    <col min="2" max="2" width="1.6640625" style="2" customWidth="1"/>
    <col min="3" max="3" width="4.1640625" style="2" customWidth="1"/>
    <col min="4" max="4" width="4.33203125" style="2" customWidth="1"/>
    <col min="5" max="5" width="17.1640625" style="2" customWidth="1"/>
    <col min="6" max="6" width="90.83203125" style="2" customWidth="1"/>
    <col min="7" max="7" width="8.6640625" style="2" customWidth="1"/>
    <col min="8" max="8" width="11.1640625" style="2" customWidth="1"/>
    <col min="9" max="9" width="12.6640625" style="2" customWidth="1"/>
    <col min="10" max="10" width="23.5" style="2" customWidth="1"/>
    <col min="11" max="11" width="15.5" style="2" customWidth="1"/>
    <col min="12" max="12" width="10.5" style="1" customWidth="1"/>
    <col min="13" max="18" width="10.5" style="2" hidden="1" customWidth="1"/>
    <col min="19" max="19" width="8.1640625" style="2" hidden="1" customWidth="1"/>
    <col min="20" max="20" width="29.6640625" style="2" hidden="1" customWidth="1"/>
    <col min="21" max="21" width="16.33203125" style="2" hidden="1" customWidth="1"/>
    <col min="22" max="22" width="12.33203125" style="2" customWidth="1"/>
    <col min="23" max="23" width="16.33203125" style="2" customWidth="1"/>
    <col min="24" max="24" width="12.1640625" style="2" customWidth="1"/>
    <col min="25" max="25" width="15" style="2" customWidth="1"/>
    <col min="26" max="26" width="11" style="2" customWidth="1"/>
    <col min="27" max="27" width="15" style="2" customWidth="1"/>
    <col min="28" max="28" width="16.33203125" style="2" customWidth="1"/>
    <col min="29" max="29" width="11" style="2" customWidth="1"/>
    <col min="30" max="30" width="15" style="2" customWidth="1"/>
    <col min="31" max="31" width="16.33203125" style="2" customWidth="1"/>
    <col min="32" max="43" width="10.5" style="1" customWidth="1"/>
    <col min="44" max="65" width="10.5" style="2" hidden="1" customWidth="1"/>
    <col min="66" max="16384" width="10.5" style="1"/>
  </cols>
  <sheetData>
    <row r="1" spans="1:256" s="3" customFormat="1" ht="22.5" customHeight="1" x14ac:dyDescent="0.3">
      <c r="A1" s="5"/>
      <c r="B1" s="172"/>
      <c r="C1" s="172"/>
      <c r="D1" s="171" t="s">
        <v>1</v>
      </c>
      <c r="E1" s="172"/>
      <c r="F1" s="173" t="s">
        <v>418</v>
      </c>
      <c r="G1" s="285" t="s">
        <v>419</v>
      </c>
      <c r="H1" s="285"/>
      <c r="I1" s="172"/>
      <c r="J1" s="173" t="s">
        <v>420</v>
      </c>
      <c r="K1" s="171" t="s">
        <v>86</v>
      </c>
      <c r="L1" s="173" t="s">
        <v>421</v>
      </c>
      <c r="M1" s="173"/>
      <c r="N1" s="173"/>
      <c r="O1" s="173"/>
      <c r="P1" s="173"/>
      <c r="Q1" s="173"/>
      <c r="R1" s="173"/>
      <c r="S1" s="173"/>
      <c r="T1" s="173"/>
      <c r="U1" s="169"/>
      <c r="V1" s="169"/>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c r="IP1" s="5"/>
      <c r="IQ1" s="5"/>
      <c r="IR1" s="5"/>
      <c r="IS1" s="5"/>
      <c r="IT1" s="5"/>
      <c r="IU1" s="5"/>
      <c r="IV1" s="5"/>
    </row>
    <row r="2" spans="1:256" s="2" customFormat="1" ht="37.5" customHeight="1" x14ac:dyDescent="0.3">
      <c r="L2" s="253" t="s">
        <v>6</v>
      </c>
      <c r="M2" s="254"/>
      <c r="N2" s="254"/>
      <c r="O2" s="254"/>
      <c r="P2" s="254"/>
      <c r="Q2" s="254"/>
      <c r="R2" s="254"/>
      <c r="S2" s="254"/>
      <c r="T2" s="254"/>
      <c r="U2" s="254"/>
      <c r="V2" s="254"/>
      <c r="AT2" s="2" t="s">
        <v>81</v>
      </c>
      <c r="AZ2" s="6" t="s">
        <v>87</v>
      </c>
      <c r="BA2" s="6" t="s">
        <v>32</v>
      </c>
      <c r="BB2" s="6" t="s">
        <v>88</v>
      </c>
      <c r="BC2" s="6" t="s">
        <v>89</v>
      </c>
      <c r="BD2" s="6" t="s">
        <v>82</v>
      </c>
    </row>
    <row r="3" spans="1:256" s="2" customFormat="1" ht="7.5" customHeight="1" x14ac:dyDescent="0.3">
      <c r="B3" s="7"/>
      <c r="C3" s="8"/>
      <c r="D3" s="8"/>
      <c r="E3" s="8"/>
      <c r="F3" s="8"/>
      <c r="G3" s="8"/>
      <c r="H3" s="8"/>
      <c r="I3" s="8"/>
      <c r="J3" s="8"/>
      <c r="K3" s="9"/>
      <c r="AT3" s="2" t="s">
        <v>82</v>
      </c>
      <c r="AZ3" s="6" t="s">
        <v>90</v>
      </c>
      <c r="BA3" s="6" t="s">
        <v>32</v>
      </c>
      <c r="BB3" s="6" t="s">
        <v>88</v>
      </c>
      <c r="BC3" s="6" t="s">
        <v>91</v>
      </c>
      <c r="BD3" s="6" t="s">
        <v>82</v>
      </c>
    </row>
    <row r="4" spans="1:256" s="2" customFormat="1" ht="37.5" customHeight="1" x14ac:dyDescent="0.3">
      <c r="B4" s="10"/>
      <c r="D4" s="11" t="s">
        <v>92</v>
      </c>
      <c r="K4" s="12"/>
      <c r="M4" s="13" t="s">
        <v>11</v>
      </c>
      <c r="AT4" s="2" t="s">
        <v>4</v>
      </c>
      <c r="AZ4" s="6" t="s">
        <v>93</v>
      </c>
      <c r="BA4" s="6" t="s">
        <v>32</v>
      </c>
      <c r="BB4" s="6" t="s">
        <v>88</v>
      </c>
      <c r="BC4" s="6" t="s">
        <v>94</v>
      </c>
      <c r="BD4" s="6" t="s">
        <v>82</v>
      </c>
    </row>
    <row r="5" spans="1:256" s="2" customFormat="1" ht="7.5" customHeight="1" x14ac:dyDescent="0.3">
      <c r="B5" s="10"/>
      <c r="K5" s="12"/>
      <c r="AZ5" s="6" t="s">
        <v>95</v>
      </c>
      <c r="BA5" s="6" t="s">
        <v>32</v>
      </c>
      <c r="BB5" s="6" t="s">
        <v>88</v>
      </c>
      <c r="BC5" s="6" t="s">
        <v>96</v>
      </c>
      <c r="BD5" s="6" t="s">
        <v>82</v>
      </c>
    </row>
    <row r="6" spans="1:256" s="2" customFormat="1" ht="15.75" customHeight="1" x14ac:dyDescent="0.3">
      <c r="B6" s="10"/>
      <c r="D6" s="18" t="s">
        <v>17</v>
      </c>
      <c r="K6" s="12"/>
    </row>
    <row r="7" spans="1:256" s="2" customFormat="1" ht="15.75" customHeight="1" x14ac:dyDescent="0.3">
      <c r="B7" s="10"/>
      <c r="E7" s="286" t="str">
        <f>'Rekapitulace stavby'!$K$6</f>
        <v>Rekonstrukce chodníků ul. Pražská</v>
      </c>
      <c r="F7" s="254"/>
      <c r="G7" s="254"/>
      <c r="H7" s="254"/>
      <c r="K7" s="12"/>
    </row>
    <row r="8" spans="1:256" s="6" customFormat="1" ht="15.75" customHeight="1" x14ac:dyDescent="0.3">
      <c r="B8" s="22"/>
      <c r="D8" s="18" t="s">
        <v>97</v>
      </c>
      <c r="K8" s="25"/>
    </row>
    <row r="9" spans="1:256" s="6" customFormat="1" ht="37.5" customHeight="1" x14ac:dyDescent="0.3">
      <c r="B9" s="22"/>
      <c r="E9" s="268" t="s">
        <v>98</v>
      </c>
      <c r="F9" s="269"/>
      <c r="G9" s="269"/>
      <c r="H9" s="269"/>
      <c r="K9" s="25"/>
    </row>
    <row r="10" spans="1:256" s="6" customFormat="1" ht="14.25" customHeight="1" x14ac:dyDescent="0.3">
      <c r="B10" s="22"/>
      <c r="K10" s="25"/>
    </row>
    <row r="11" spans="1:256" s="6" customFormat="1" ht="15" customHeight="1" x14ac:dyDescent="0.3">
      <c r="B11" s="22"/>
      <c r="D11" s="18" t="s">
        <v>20</v>
      </c>
      <c r="F11" s="16"/>
      <c r="I11" s="18" t="s">
        <v>22</v>
      </c>
      <c r="J11" s="16"/>
      <c r="K11" s="25"/>
    </row>
    <row r="12" spans="1:256" s="6" customFormat="1" ht="15" customHeight="1" x14ac:dyDescent="0.3">
      <c r="B12" s="22"/>
      <c r="D12" s="18" t="s">
        <v>24</v>
      </c>
      <c r="F12" s="16" t="s">
        <v>25</v>
      </c>
      <c r="I12" s="18" t="s">
        <v>26</v>
      </c>
      <c r="J12" s="45" t="str">
        <f>'Rekapitulace stavby'!$AN$8</f>
        <v>27.04.2014</v>
      </c>
      <c r="K12" s="25"/>
    </row>
    <row r="13" spans="1:256" s="6" customFormat="1" ht="12" customHeight="1" x14ac:dyDescent="0.3">
      <c r="B13" s="22"/>
      <c r="K13" s="25"/>
    </row>
    <row r="14" spans="1:256" s="6" customFormat="1" ht="15" customHeight="1" x14ac:dyDescent="0.3">
      <c r="B14" s="22"/>
      <c r="D14" s="18" t="s">
        <v>30</v>
      </c>
      <c r="I14" s="18" t="s">
        <v>31</v>
      </c>
      <c r="J14" s="16" t="str">
        <f>IF('Rekapitulace stavby'!$AN$10="","",'Rekapitulace stavby'!$AN$10)</f>
        <v/>
      </c>
      <c r="K14" s="25"/>
    </row>
    <row r="15" spans="1:256" s="6" customFormat="1" ht="18.75" customHeight="1" x14ac:dyDescent="0.3">
      <c r="B15" s="22"/>
      <c r="E15" s="16" t="str">
        <f>IF('Rekapitulace stavby'!$E$11="","",'Rekapitulace stavby'!$E$11)</f>
        <v xml:space="preserve"> </v>
      </c>
      <c r="I15" s="18" t="s">
        <v>33</v>
      </c>
      <c r="J15" s="16" t="str">
        <f>IF('Rekapitulace stavby'!$AN$11="","",'Rekapitulace stavby'!$AN$11)</f>
        <v/>
      </c>
      <c r="K15" s="25"/>
    </row>
    <row r="16" spans="1:256" s="6" customFormat="1" ht="7.5" customHeight="1" x14ac:dyDescent="0.3">
      <c r="B16" s="22"/>
      <c r="K16" s="25"/>
    </row>
    <row r="17" spans="2:11" s="6" customFormat="1" ht="15" customHeight="1" x14ac:dyDescent="0.3">
      <c r="B17" s="22"/>
      <c r="D17" s="18" t="s">
        <v>34</v>
      </c>
      <c r="I17" s="18" t="s">
        <v>31</v>
      </c>
      <c r="J17" s="16" t="str">
        <f>IF('Rekapitulace stavby'!$AN$13="Vyplň údaj","",IF('Rekapitulace stavby'!$AN$13="","",'Rekapitulace stavby'!$AN$13))</f>
        <v/>
      </c>
      <c r="K17" s="25"/>
    </row>
    <row r="18" spans="2:11" s="6" customFormat="1" ht="18.75" customHeight="1" x14ac:dyDescent="0.3">
      <c r="B18" s="22"/>
      <c r="E18" s="16" t="str">
        <f>IF('Rekapitulace stavby'!$E$14="Vyplň údaj","",IF('Rekapitulace stavby'!$E$14="","",'Rekapitulace stavby'!$E$14))</f>
        <v/>
      </c>
      <c r="I18" s="18" t="s">
        <v>33</v>
      </c>
      <c r="J18" s="16" t="str">
        <f>IF('Rekapitulace stavby'!$AN$14="Vyplň údaj","",IF('Rekapitulace stavby'!$AN$14="","",'Rekapitulace stavby'!$AN$14))</f>
        <v/>
      </c>
      <c r="K18" s="25"/>
    </row>
    <row r="19" spans="2:11" s="6" customFormat="1" ht="7.5" customHeight="1" x14ac:dyDescent="0.3">
      <c r="B19" s="22"/>
      <c r="K19" s="25"/>
    </row>
    <row r="20" spans="2:11" s="6" customFormat="1" ht="15" customHeight="1" x14ac:dyDescent="0.3">
      <c r="B20" s="22"/>
      <c r="D20" s="18" t="s">
        <v>36</v>
      </c>
      <c r="I20" s="18" t="s">
        <v>31</v>
      </c>
      <c r="J20" s="16" t="str">
        <f>IF('Rekapitulace stavby'!$AN$16="","",'Rekapitulace stavby'!$AN$16)</f>
        <v/>
      </c>
      <c r="K20" s="25"/>
    </row>
    <row r="21" spans="2:11" s="6" customFormat="1" ht="18.75" customHeight="1" x14ac:dyDescent="0.3">
      <c r="B21" s="22"/>
      <c r="E21" s="16" t="str">
        <f>IF('Rekapitulace stavby'!$E$17="","",'Rekapitulace stavby'!$E$17)</f>
        <v>Bc. Jan Touš</v>
      </c>
      <c r="I21" s="18" t="s">
        <v>33</v>
      </c>
      <c r="J21" s="16" t="str">
        <f>IF('Rekapitulace stavby'!$AN$17="","",'Rekapitulace stavby'!$AN$17)</f>
        <v/>
      </c>
      <c r="K21" s="25"/>
    </row>
    <row r="22" spans="2:11" s="6" customFormat="1" ht="7.5" customHeight="1" x14ac:dyDescent="0.3">
      <c r="B22" s="22"/>
      <c r="K22" s="25"/>
    </row>
    <row r="23" spans="2:11" s="6" customFormat="1" ht="15" customHeight="1" x14ac:dyDescent="0.3">
      <c r="B23" s="22"/>
      <c r="D23" s="18" t="s">
        <v>39</v>
      </c>
      <c r="K23" s="25"/>
    </row>
    <row r="24" spans="2:11" s="76" customFormat="1" ht="15.75" customHeight="1" x14ac:dyDescent="0.3">
      <c r="B24" s="77"/>
      <c r="E24" s="281"/>
      <c r="F24" s="287"/>
      <c r="G24" s="287"/>
      <c r="H24" s="287"/>
      <c r="K24" s="78"/>
    </row>
    <row r="25" spans="2:11" s="6" customFormat="1" ht="7.5" customHeight="1" x14ac:dyDescent="0.3">
      <c r="B25" s="22"/>
      <c r="K25" s="25"/>
    </row>
    <row r="26" spans="2:11" s="6" customFormat="1" ht="7.5" customHeight="1" x14ac:dyDescent="0.3">
      <c r="B26" s="22"/>
      <c r="D26" s="46"/>
      <c r="E26" s="46"/>
      <c r="F26" s="46"/>
      <c r="G26" s="46"/>
      <c r="H26" s="46"/>
      <c r="I26" s="46"/>
      <c r="J26" s="46"/>
      <c r="K26" s="79"/>
    </row>
    <row r="27" spans="2:11" s="6" customFormat="1" ht="26.25" customHeight="1" x14ac:dyDescent="0.3">
      <c r="B27" s="22"/>
      <c r="D27" s="80" t="s">
        <v>41</v>
      </c>
      <c r="J27" s="57">
        <f>ROUND($J$85,2)</f>
        <v>0</v>
      </c>
      <c r="K27" s="25"/>
    </row>
    <row r="28" spans="2:11" s="6" customFormat="1" ht="7.5" customHeight="1" x14ac:dyDescent="0.3">
      <c r="B28" s="22"/>
      <c r="D28" s="46"/>
      <c r="E28" s="46"/>
      <c r="F28" s="46"/>
      <c r="G28" s="46"/>
      <c r="H28" s="46"/>
      <c r="I28" s="46"/>
      <c r="J28" s="46"/>
      <c r="K28" s="79"/>
    </row>
    <row r="29" spans="2:11" s="6" customFormat="1" ht="15" customHeight="1" x14ac:dyDescent="0.3">
      <c r="B29" s="22"/>
      <c r="F29" s="26" t="s">
        <v>43</v>
      </c>
      <c r="I29" s="26" t="s">
        <v>42</v>
      </c>
      <c r="J29" s="26" t="s">
        <v>44</v>
      </c>
      <c r="K29" s="25"/>
    </row>
    <row r="30" spans="2:11" s="6" customFormat="1" ht="15" customHeight="1" x14ac:dyDescent="0.3">
      <c r="B30" s="22"/>
      <c r="D30" s="28" t="s">
        <v>45</v>
      </c>
      <c r="E30" s="28" t="s">
        <v>46</v>
      </c>
      <c r="F30" s="81">
        <f>ROUND(SUM($BE$85:$BE$262),2)</f>
        <v>0</v>
      </c>
      <c r="I30" s="82">
        <v>0.21</v>
      </c>
      <c r="J30" s="81">
        <f>ROUND(SUM($BE$85:$BE$262)*$I$30,2)</f>
        <v>0</v>
      </c>
      <c r="K30" s="25"/>
    </row>
    <row r="31" spans="2:11" s="6" customFormat="1" ht="15" customHeight="1" x14ac:dyDescent="0.3">
      <c r="B31" s="22"/>
      <c r="E31" s="28" t="s">
        <v>47</v>
      </c>
      <c r="F31" s="81">
        <f>ROUND(SUM($BF$85:$BF$262),2)</f>
        <v>0</v>
      </c>
      <c r="I31" s="82">
        <v>0.15</v>
      </c>
      <c r="J31" s="81">
        <f>ROUND(SUM($BF$85:$BF$262)*$I$31,2)</f>
        <v>0</v>
      </c>
      <c r="K31" s="25"/>
    </row>
    <row r="32" spans="2:11" s="6" customFormat="1" ht="15" hidden="1" customHeight="1" x14ac:dyDescent="0.3">
      <c r="B32" s="22"/>
      <c r="E32" s="28" t="s">
        <v>48</v>
      </c>
      <c r="F32" s="81">
        <f>ROUND(SUM($BG$85:$BG$262),2)</f>
        <v>0</v>
      </c>
      <c r="I32" s="82">
        <v>0.21</v>
      </c>
      <c r="J32" s="81">
        <v>0</v>
      </c>
      <c r="K32" s="25"/>
    </row>
    <row r="33" spans="2:11" s="6" customFormat="1" ht="15" hidden="1" customHeight="1" x14ac:dyDescent="0.3">
      <c r="B33" s="22"/>
      <c r="E33" s="28" t="s">
        <v>49</v>
      </c>
      <c r="F33" s="81">
        <f>ROUND(SUM($BH$85:$BH$262),2)</f>
        <v>0</v>
      </c>
      <c r="I33" s="82">
        <v>0.15</v>
      </c>
      <c r="J33" s="81">
        <v>0</v>
      </c>
      <c r="K33" s="25"/>
    </row>
    <row r="34" spans="2:11" s="6" customFormat="1" ht="15" hidden="1" customHeight="1" x14ac:dyDescent="0.3">
      <c r="B34" s="22"/>
      <c r="E34" s="28" t="s">
        <v>50</v>
      </c>
      <c r="F34" s="81">
        <f>ROUND(SUM($BI$85:$BI$262),2)</f>
        <v>0</v>
      </c>
      <c r="I34" s="82">
        <v>0</v>
      </c>
      <c r="J34" s="81">
        <v>0</v>
      </c>
      <c r="K34" s="25"/>
    </row>
    <row r="35" spans="2:11" s="6" customFormat="1" ht="7.5" customHeight="1" x14ac:dyDescent="0.3">
      <c r="B35" s="22"/>
      <c r="K35" s="25"/>
    </row>
    <row r="36" spans="2:11" s="6" customFormat="1" ht="26.25" customHeight="1" x14ac:dyDescent="0.3">
      <c r="B36" s="22"/>
      <c r="C36" s="30"/>
      <c r="D36" s="31" t="s">
        <v>51</v>
      </c>
      <c r="E36" s="32"/>
      <c r="F36" s="32"/>
      <c r="G36" s="83" t="s">
        <v>52</v>
      </c>
      <c r="H36" s="33" t="s">
        <v>53</v>
      </c>
      <c r="I36" s="32"/>
      <c r="J36" s="34">
        <f>ROUND(SUM($J$27:$J$34),2)</f>
        <v>0</v>
      </c>
      <c r="K36" s="84"/>
    </row>
    <row r="37" spans="2:11" s="6" customFormat="1" ht="15" customHeight="1" x14ac:dyDescent="0.3">
      <c r="B37" s="36"/>
      <c r="C37" s="37"/>
      <c r="D37" s="37"/>
      <c r="E37" s="37"/>
      <c r="F37" s="37"/>
      <c r="G37" s="37"/>
      <c r="H37" s="37"/>
      <c r="I37" s="37"/>
      <c r="J37" s="37"/>
      <c r="K37" s="38"/>
    </row>
    <row r="41" spans="2:11" s="6" customFormat="1" ht="7.5" customHeight="1" x14ac:dyDescent="0.3">
      <c r="B41" s="39"/>
      <c r="C41" s="40"/>
      <c r="D41" s="40"/>
      <c r="E41" s="40"/>
      <c r="F41" s="40"/>
      <c r="G41" s="40"/>
      <c r="H41" s="40"/>
      <c r="I41" s="40"/>
      <c r="J41" s="40"/>
      <c r="K41" s="85"/>
    </row>
    <row r="42" spans="2:11" s="6" customFormat="1" ht="37.5" customHeight="1" x14ac:dyDescent="0.3">
      <c r="B42" s="22"/>
      <c r="C42" s="11" t="s">
        <v>99</v>
      </c>
      <c r="K42" s="25"/>
    </row>
    <row r="43" spans="2:11" s="6" customFormat="1" ht="7.5" customHeight="1" x14ac:dyDescent="0.3">
      <c r="B43" s="22"/>
      <c r="K43" s="25"/>
    </row>
    <row r="44" spans="2:11" s="6" customFormat="1" ht="15" customHeight="1" x14ac:dyDescent="0.3">
      <c r="B44" s="22"/>
      <c r="C44" s="18" t="s">
        <v>17</v>
      </c>
      <c r="K44" s="25"/>
    </row>
    <row r="45" spans="2:11" s="6" customFormat="1" ht="16.5" customHeight="1" x14ac:dyDescent="0.3">
      <c r="B45" s="22"/>
      <c r="E45" s="286" t="str">
        <f>$E$7</f>
        <v>Rekonstrukce chodníků ul. Pražská</v>
      </c>
      <c r="F45" s="269"/>
      <c r="G45" s="269"/>
      <c r="H45" s="269"/>
      <c r="K45" s="25"/>
    </row>
    <row r="46" spans="2:11" s="6" customFormat="1" ht="15" customHeight="1" x14ac:dyDescent="0.3">
      <c r="B46" s="22"/>
      <c r="C46" s="18" t="s">
        <v>97</v>
      </c>
      <c r="K46" s="25"/>
    </row>
    <row r="47" spans="2:11" s="6" customFormat="1" ht="19.5" customHeight="1" x14ac:dyDescent="0.3">
      <c r="B47" s="22"/>
      <c r="E47" s="268" t="str">
        <f>$E$9</f>
        <v xml:space="preserve">1 - Stavební část </v>
      </c>
      <c r="F47" s="269"/>
      <c r="G47" s="269"/>
      <c r="H47" s="269"/>
      <c r="K47" s="25"/>
    </row>
    <row r="48" spans="2:11" s="6" customFormat="1" ht="7.5" customHeight="1" x14ac:dyDescent="0.3">
      <c r="B48" s="22"/>
      <c r="K48" s="25"/>
    </row>
    <row r="49" spans="2:47" s="6" customFormat="1" ht="18.75" customHeight="1" x14ac:dyDescent="0.3">
      <c r="B49" s="22"/>
      <c r="C49" s="18" t="s">
        <v>24</v>
      </c>
      <c r="F49" s="16" t="str">
        <f>$F$12</f>
        <v>Parduvbice, v Popkovicích podíl st. silnice I/2</v>
      </c>
      <c r="I49" s="18" t="s">
        <v>26</v>
      </c>
      <c r="J49" s="45" t="str">
        <f>IF($J$12="","",$J$12)</f>
        <v>27.04.2014</v>
      </c>
      <c r="K49" s="25"/>
    </row>
    <row r="50" spans="2:47" s="6" customFormat="1" ht="7.5" customHeight="1" x14ac:dyDescent="0.3">
      <c r="B50" s="22"/>
      <c r="K50" s="25"/>
    </row>
    <row r="51" spans="2:47" s="6" customFormat="1" ht="15.75" customHeight="1" x14ac:dyDescent="0.3">
      <c r="B51" s="22"/>
      <c r="C51" s="18" t="s">
        <v>30</v>
      </c>
      <c r="F51" s="16" t="str">
        <f>$E$15</f>
        <v xml:space="preserve"> </v>
      </c>
      <c r="I51" s="18" t="s">
        <v>36</v>
      </c>
      <c r="J51" s="16" t="str">
        <f>$E$21</f>
        <v>Bc. Jan Touš</v>
      </c>
      <c r="K51" s="25"/>
    </row>
    <row r="52" spans="2:47" s="6" customFormat="1" ht="15" customHeight="1" x14ac:dyDescent="0.3">
      <c r="B52" s="22"/>
      <c r="C52" s="18" t="s">
        <v>34</v>
      </c>
      <c r="F52" s="16" t="str">
        <f>IF($E$18="","",$E$18)</f>
        <v/>
      </c>
      <c r="K52" s="25"/>
    </row>
    <row r="53" spans="2:47" s="6" customFormat="1" ht="11.25" customHeight="1" x14ac:dyDescent="0.3">
      <c r="B53" s="22"/>
      <c r="K53" s="25"/>
    </row>
    <row r="54" spans="2:47" s="6" customFormat="1" ht="30" customHeight="1" x14ac:dyDescent="0.3">
      <c r="B54" s="22"/>
      <c r="C54" s="86" t="s">
        <v>100</v>
      </c>
      <c r="D54" s="30"/>
      <c r="E54" s="30"/>
      <c r="F54" s="30"/>
      <c r="G54" s="30"/>
      <c r="H54" s="30"/>
      <c r="I54" s="30"/>
      <c r="J54" s="87" t="s">
        <v>101</v>
      </c>
      <c r="K54" s="35"/>
    </row>
    <row r="55" spans="2:47" s="6" customFormat="1" ht="11.25" customHeight="1" x14ac:dyDescent="0.3">
      <c r="B55" s="22"/>
      <c r="K55" s="25"/>
    </row>
    <row r="56" spans="2:47" s="6" customFormat="1" ht="30" customHeight="1" x14ac:dyDescent="0.3">
      <c r="B56" s="22"/>
      <c r="C56" s="56" t="s">
        <v>102</v>
      </c>
      <c r="J56" s="57">
        <f>ROUND($J$85,2)</f>
        <v>0</v>
      </c>
      <c r="K56" s="25"/>
      <c r="AU56" s="6" t="s">
        <v>103</v>
      </c>
    </row>
    <row r="57" spans="2:47" s="63" customFormat="1" ht="25.5" customHeight="1" x14ac:dyDescent="0.3">
      <c r="B57" s="88"/>
      <c r="D57" s="89" t="s">
        <v>104</v>
      </c>
      <c r="E57" s="89"/>
      <c r="F57" s="89"/>
      <c r="G57" s="89"/>
      <c r="H57" s="89"/>
      <c r="I57" s="89"/>
      <c r="J57" s="90">
        <f>ROUND($J$86,2)</f>
        <v>0</v>
      </c>
      <c r="K57" s="91"/>
    </row>
    <row r="58" spans="2:47" s="92" customFormat="1" ht="21" customHeight="1" x14ac:dyDescent="0.3">
      <c r="B58" s="93"/>
      <c r="D58" s="94" t="s">
        <v>105</v>
      </c>
      <c r="E58" s="94"/>
      <c r="F58" s="94"/>
      <c r="G58" s="94"/>
      <c r="H58" s="94"/>
      <c r="I58" s="94"/>
      <c r="J58" s="95">
        <f>ROUND($J$87,2)</f>
        <v>0</v>
      </c>
      <c r="K58" s="96"/>
    </row>
    <row r="59" spans="2:47" s="92" customFormat="1" ht="15.75" customHeight="1" x14ac:dyDescent="0.3">
      <c r="B59" s="93"/>
      <c r="D59" s="94" t="s">
        <v>106</v>
      </c>
      <c r="E59" s="94"/>
      <c r="F59" s="94"/>
      <c r="G59" s="94"/>
      <c r="H59" s="94"/>
      <c r="I59" s="94"/>
      <c r="J59" s="95">
        <f>ROUND($J$122,2)</f>
        <v>0</v>
      </c>
      <c r="K59" s="96"/>
    </row>
    <row r="60" spans="2:47" s="92" customFormat="1" ht="21" customHeight="1" x14ac:dyDescent="0.3">
      <c r="B60" s="93"/>
      <c r="D60" s="94" t="s">
        <v>107</v>
      </c>
      <c r="E60" s="94"/>
      <c r="F60" s="94"/>
      <c r="G60" s="94"/>
      <c r="H60" s="94"/>
      <c r="I60" s="94"/>
      <c r="J60" s="95">
        <f>ROUND($J$146,2)</f>
        <v>0</v>
      </c>
      <c r="K60" s="96"/>
    </row>
    <row r="61" spans="2:47" s="92" customFormat="1" ht="21" customHeight="1" x14ac:dyDescent="0.3">
      <c r="B61" s="93"/>
      <c r="D61" s="94" t="s">
        <v>108</v>
      </c>
      <c r="E61" s="94"/>
      <c r="F61" s="94"/>
      <c r="G61" s="94"/>
      <c r="H61" s="94"/>
      <c r="I61" s="94"/>
      <c r="J61" s="95">
        <f>ROUND($J$192,2)</f>
        <v>0</v>
      </c>
      <c r="K61" s="96"/>
    </row>
    <row r="62" spans="2:47" s="92" customFormat="1" ht="21" customHeight="1" x14ac:dyDescent="0.3">
      <c r="B62" s="93"/>
      <c r="D62" s="94" t="s">
        <v>109</v>
      </c>
      <c r="E62" s="94"/>
      <c r="F62" s="94"/>
      <c r="G62" s="94"/>
      <c r="H62" s="94"/>
      <c r="I62" s="94"/>
      <c r="J62" s="95">
        <f>ROUND($J$205,2)</f>
        <v>0</v>
      </c>
      <c r="K62" s="96"/>
    </row>
    <row r="63" spans="2:47" s="92" customFormat="1" ht="21" customHeight="1" x14ac:dyDescent="0.3">
      <c r="B63" s="93"/>
      <c r="D63" s="94" t="s">
        <v>110</v>
      </c>
      <c r="E63" s="94"/>
      <c r="F63" s="94"/>
      <c r="G63" s="94"/>
      <c r="H63" s="94"/>
      <c r="I63" s="94"/>
      <c r="J63" s="95">
        <f>ROUND($J$242,2)</f>
        <v>0</v>
      </c>
      <c r="K63" s="96"/>
    </row>
    <row r="64" spans="2:47" s="63" customFormat="1" ht="25.5" customHeight="1" x14ac:dyDescent="0.3">
      <c r="B64" s="88"/>
      <c r="D64" s="89" t="s">
        <v>111</v>
      </c>
      <c r="E64" s="89"/>
      <c r="F64" s="89"/>
      <c r="G64" s="89"/>
      <c r="H64" s="89"/>
      <c r="I64" s="89"/>
      <c r="J64" s="90">
        <f>ROUND($J$245,2)</f>
        <v>0</v>
      </c>
      <c r="K64" s="91"/>
    </row>
    <row r="65" spans="2:12" s="92" customFormat="1" ht="21" customHeight="1" x14ac:dyDescent="0.3">
      <c r="B65" s="93"/>
      <c r="D65" s="94" t="s">
        <v>112</v>
      </c>
      <c r="E65" s="94"/>
      <c r="F65" s="94"/>
      <c r="G65" s="94"/>
      <c r="H65" s="94"/>
      <c r="I65" s="94"/>
      <c r="J65" s="95">
        <f>ROUND($J$246,2)</f>
        <v>0</v>
      </c>
      <c r="K65" s="96"/>
    </row>
    <row r="66" spans="2:12" s="6" customFormat="1" ht="22.5" customHeight="1" x14ac:dyDescent="0.3">
      <c r="B66" s="22"/>
      <c r="K66" s="25"/>
    </row>
    <row r="67" spans="2:12" s="6" customFormat="1" ht="7.5" customHeight="1" x14ac:dyDescent="0.3">
      <c r="B67" s="36"/>
      <c r="C67" s="37"/>
      <c r="D67" s="37"/>
      <c r="E67" s="37"/>
      <c r="F67" s="37"/>
      <c r="G67" s="37"/>
      <c r="H67" s="37"/>
      <c r="I67" s="37"/>
      <c r="J67" s="37"/>
      <c r="K67" s="38"/>
    </row>
    <row r="71" spans="2:12" s="6" customFormat="1" ht="7.5" customHeight="1" x14ac:dyDescent="0.3">
      <c r="B71" s="39"/>
      <c r="C71" s="40"/>
      <c r="D71" s="40"/>
      <c r="E71" s="40"/>
      <c r="F71" s="40"/>
      <c r="G71" s="40"/>
      <c r="H71" s="40"/>
      <c r="I71" s="40"/>
      <c r="J71" s="40"/>
      <c r="K71" s="40"/>
      <c r="L71" s="22"/>
    </row>
    <row r="72" spans="2:12" s="6" customFormat="1" ht="37.5" customHeight="1" x14ac:dyDescent="0.3">
      <c r="B72" s="22"/>
      <c r="C72" s="11" t="s">
        <v>113</v>
      </c>
      <c r="L72" s="22"/>
    </row>
    <row r="73" spans="2:12" s="6" customFormat="1" ht="7.5" customHeight="1" x14ac:dyDescent="0.3">
      <c r="B73" s="22"/>
      <c r="L73" s="22"/>
    </row>
    <row r="74" spans="2:12" s="6" customFormat="1" ht="15" customHeight="1" x14ac:dyDescent="0.3">
      <c r="B74" s="22"/>
      <c r="C74" s="18" t="s">
        <v>17</v>
      </c>
      <c r="L74" s="22"/>
    </row>
    <row r="75" spans="2:12" s="6" customFormat="1" ht="16.5" customHeight="1" x14ac:dyDescent="0.3">
      <c r="B75" s="22"/>
      <c r="E75" s="286" t="str">
        <f>$E$7</f>
        <v>Rekonstrukce chodníků ul. Pražská</v>
      </c>
      <c r="F75" s="269"/>
      <c r="G75" s="269"/>
      <c r="H75" s="269"/>
      <c r="L75" s="22"/>
    </row>
    <row r="76" spans="2:12" s="6" customFormat="1" ht="15" customHeight="1" x14ac:dyDescent="0.3">
      <c r="B76" s="22"/>
      <c r="C76" s="18" t="s">
        <v>97</v>
      </c>
      <c r="L76" s="22"/>
    </row>
    <row r="77" spans="2:12" s="6" customFormat="1" ht="19.5" customHeight="1" x14ac:dyDescent="0.3">
      <c r="B77" s="22"/>
      <c r="E77" s="268" t="str">
        <f>$E$9</f>
        <v xml:space="preserve">1 - Stavební část </v>
      </c>
      <c r="F77" s="269"/>
      <c r="G77" s="269"/>
      <c r="H77" s="269"/>
      <c r="L77" s="22"/>
    </row>
    <row r="78" spans="2:12" s="6" customFormat="1" ht="7.5" customHeight="1" x14ac:dyDescent="0.3">
      <c r="B78" s="22"/>
      <c r="L78" s="22"/>
    </row>
    <row r="79" spans="2:12" s="6" customFormat="1" ht="18.75" customHeight="1" x14ac:dyDescent="0.3">
      <c r="B79" s="22"/>
      <c r="C79" s="18" t="s">
        <v>24</v>
      </c>
      <c r="F79" s="16" t="str">
        <f>$F$12</f>
        <v>Parduvbice, v Popkovicích podíl st. silnice I/2</v>
      </c>
      <c r="I79" s="18" t="s">
        <v>26</v>
      </c>
      <c r="J79" s="45" t="str">
        <f>IF($J$12="","",$J$12)</f>
        <v>27.04.2014</v>
      </c>
      <c r="L79" s="22"/>
    </row>
    <row r="80" spans="2:12" s="6" customFormat="1" ht="7.5" customHeight="1" x14ac:dyDescent="0.3">
      <c r="B80" s="22"/>
      <c r="L80" s="22"/>
    </row>
    <row r="81" spans="2:65" s="6" customFormat="1" ht="15.75" customHeight="1" x14ac:dyDescent="0.3">
      <c r="B81" s="22"/>
      <c r="C81" s="18" t="s">
        <v>30</v>
      </c>
      <c r="F81" s="16" t="str">
        <f>$E$15</f>
        <v xml:space="preserve"> </v>
      </c>
      <c r="I81" s="18" t="s">
        <v>36</v>
      </c>
      <c r="J81" s="16" t="str">
        <f>$E$21</f>
        <v>Bc. Jan Touš</v>
      </c>
      <c r="L81" s="22"/>
    </row>
    <row r="82" spans="2:65" s="6" customFormat="1" ht="15" customHeight="1" x14ac:dyDescent="0.3">
      <c r="B82" s="22"/>
      <c r="C82" s="18" t="s">
        <v>34</v>
      </c>
      <c r="F82" s="16" t="str">
        <f>IF($E$18="","",$E$18)</f>
        <v/>
      </c>
      <c r="L82" s="22"/>
    </row>
    <row r="83" spans="2:65" s="6" customFormat="1" ht="11.25" customHeight="1" x14ac:dyDescent="0.3">
      <c r="B83" s="22"/>
      <c r="L83" s="22"/>
    </row>
    <row r="84" spans="2:65" s="97" customFormat="1" ht="30" customHeight="1" x14ac:dyDescent="0.3">
      <c r="B84" s="98"/>
      <c r="C84" s="99" t="s">
        <v>114</v>
      </c>
      <c r="D84" s="100" t="s">
        <v>60</v>
      </c>
      <c r="E84" s="100" t="s">
        <v>56</v>
      </c>
      <c r="F84" s="100" t="s">
        <v>115</v>
      </c>
      <c r="G84" s="100" t="s">
        <v>116</v>
      </c>
      <c r="H84" s="100" t="s">
        <v>117</v>
      </c>
      <c r="I84" s="100" t="s">
        <v>118</v>
      </c>
      <c r="J84" s="100" t="s">
        <v>119</v>
      </c>
      <c r="K84" s="101" t="s">
        <v>120</v>
      </c>
      <c r="L84" s="98"/>
      <c r="M84" s="51" t="s">
        <v>121</v>
      </c>
      <c r="N84" s="52" t="s">
        <v>45</v>
      </c>
      <c r="O84" s="52" t="s">
        <v>122</v>
      </c>
      <c r="P84" s="52" t="s">
        <v>123</v>
      </c>
      <c r="Q84" s="52" t="s">
        <v>124</v>
      </c>
      <c r="R84" s="52" t="s">
        <v>125</v>
      </c>
      <c r="S84" s="52" t="s">
        <v>126</v>
      </c>
      <c r="T84" s="53" t="s">
        <v>127</v>
      </c>
    </row>
    <row r="85" spans="2:65" s="6" customFormat="1" ht="30" customHeight="1" x14ac:dyDescent="0.35">
      <c r="B85" s="22"/>
      <c r="C85" s="56" t="s">
        <v>102</v>
      </c>
      <c r="J85" s="102">
        <f>$BK$85</f>
        <v>0</v>
      </c>
      <c r="L85" s="22"/>
      <c r="M85" s="55"/>
      <c r="N85" s="46"/>
      <c r="O85" s="46"/>
      <c r="P85" s="103">
        <f>$P$86+$P$245</f>
        <v>0</v>
      </c>
      <c r="Q85" s="46"/>
      <c r="R85" s="103">
        <f>$R$86+$R$245</f>
        <v>255.67656944999999</v>
      </c>
      <c r="S85" s="46"/>
      <c r="T85" s="104">
        <f>$T$86+$T$245</f>
        <v>519.67785000000003</v>
      </c>
      <c r="AT85" s="6" t="s">
        <v>74</v>
      </c>
      <c r="AU85" s="6" t="s">
        <v>103</v>
      </c>
      <c r="BK85" s="105">
        <f>$BK$86+$BK$245</f>
        <v>0</v>
      </c>
    </row>
    <row r="86" spans="2:65" s="106" customFormat="1" ht="37.5" customHeight="1" x14ac:dyDescent="0.35">
      <c r="B86" s="107"/>
      <c r="D86" s="108" t="s">
        <v>74</v>
      </c>
      <c r="E86" s="109" t="s">
        <v>128</v>
      </c>
      <c r="F86" s="109" t="s">
        <v>129</v>
      </c>
      <c r="J86" s="110">
        <f>$BK$86</f>
        <v>0</v>
      </c>
      <c r="L86" s="107"/>
      <c r="M86" s="111"/>
      <c r="P86" s="112">
        <f>$P$87+$P$146+$P$192+$P$205+$P$242</f>
        <v>0</v>
      </c>
      <c r="R86" s="112">
        <f>$R$87+$R$146+$R$192+$R$205+$R$242</f>
        <v>255.49531259999998</v>
      </c>
      <c r="T86" s="113">
        <f>$T$87+$T$146+$T$192+$T$205+$T$242</f>
        <v>519.67785000000003</v>
      </c>
      <c r="AR86" s="108" t="s">
        <v>23</v>
      </c>
      <c r="AT86" s="108" t="s">
        <v>74</v>
      </c>
      <c r="AU86" s="108" t="s">
        <v>75</v>
      </c>
      <c r="AY86" s="108" t="s">
        <v>130</v>
      </c>
      <c r="BK86" s="114">
        <f>$BK$87+$BK$146+$BK$192+$BK$205+$BK$242</f>
        <v>0</v>
      </c>
    </row>
    <row r="87" spans="2:65" s="106" customFormat="1" ht="21" customHeight="1" x14ac:dyDescent="0.3">
      <c r="B87" s="107"/>
      <c r="D87" s="108" t="s">
        <v>74</v>
      </c>
      <c r="E87" s="115" t="s">
        <v>23</v>
      </c>
      <c r="F87" s="115" t="s">
        <v>131</v>
      </c>
      <c r="J87" s="116">
        <f>$BK$87</f>
        <v>0</v>
      </c>
      <c r="L87" s="107"/>
      <c r="M87" s="111"/>
      <c r="P87" s="112">
        <f>$P$88+SUM($P$89:$P$122)</f>
        <v>0</v>
      </c>
      <c r="R87" s="112">
        <f>$R$88+SUM($R$89:$R$122)</f>
        <v>8.2829999999999995</v>
      </c>
      <c r="T87" s="113">
        <f>$T$88+SUM($T$89:$T$122)</f>
        <v>519.67785000000003</v>
      </c>
      <c r="AR87" s="108" t="s">
        <v>23</v>
      </c>
      <c r="AT87" s="108" t="s">
        <v>74</v>
      </c>
      <c r="AU87" s="108" t="s">
        <v>23</v>
      </c>
      <c r="AY87" s="108" t="s">
        <v>130</v>
      </c>
      <c r="BK87" s="114">
        <f>$BK$88+SUM($BK$89:$BK$122)</f>
        <v>0</v>
      </c>
    </row>
    <row r="88" spans="2:65" s="6" customFormat="1" ht="15.75" customHeight="1" x14ac:dyDescent="0.3">
      <c r="B88" s="22"/>
      <c r="C88" s="117" t="s">
        <v>23</v>
      </c>
      <c r="D88" s="117" t="s">
        <v>132</v>
      </c>
      <c r="E88" s="118" t="s">
        <v>133</v>
      </c>
      <c r="F88" s="119" t="s">
        <v>134</v>
      </c>
      <c r="G88" s="120" t="s">
        <v>88</v>
      </c>
      <c r="H88" s="121">
        <v>192.029</v>
      </c>
      <c r="I88" s="122"/>
      <c r="J88" s="123">
        <f>ROUND($I$88*$H$88,2)</f>
        <v>0</v>
      </c>
      <c r="K88" s="119" t="s">
        <v>135</v>
      </c>
      <c r="L88" s="22"/>
      <c r="M88" s="124"/>
      <c r="N88" s="125" t="s">
        <v>46</v>
      </c>
      <c r="Q88" s="126">
        <v>0</v>
      </c>
      <c r="R88" s="126">
        <f>$Q$88*$H$88</f>
        <v>0</v>
      </c>
      <c r="S88" s="126">
        <v>0.26</v>
      </c>
      <c r="T88" s="127">
        <f>$S$88*$H$88</f>
        <v>49.92754</v>
      </c>
      <c r="AR88" s="76" t="s">
        <v>15</v>
      </c>
      <c r="AT88" s="76" t="s">
        <v>132</v>
      </c>
      <c r="AU88" s="76" t="s">
        <v>82</v>
      </c>
      <c r="AY88" s="6" t="s">
        <v>130</v>
      </c>
      <c r="BE88" s="128">
        <f>IF($N$88="základní",$J$88,0)</f>
        <v>0</v>
      </c>
      <c r="BF88" s="128">
        <f>IF($N$88="snížená",$J$88,0)</f>
        <v>0</v>
      </c>
      <c r="BG88" s="128">
        <f>IF($N$88="zákl. přenesená",$J$88,0)</f>
        <v>0</v>
      </c>
      <c r="BH88" s="128">
        <f>IF($N$88="sníž. přenesená",$J$88,0)</f>
        <v>0</v>
      </c>
      <c r="BI88" s="128">
        <f>IF($N$88="nulová",$J$88,0)</f>
        <v>0</v>
      </c>
      <c r="BJ88" s="76" t="s">
        <v>23</v>
      </c>
      <c r="BK88" s="128">
        <f>ROUND($I$88*$H$88,2)</f>
        <v>0</v>
      </c>
      <c r="BL88" s="76" t="s">
        <v>15</v>
      </c>
      <c r="BM88" s="76" t="s">
        <v>136</v>
      </c>
    </row>
    <row r="89" spans="2:65" s="6" customFormat="1" ht="27" customHeight="1" x14ac:dyDescent="0.3">
      <c r="B89" s="22"/>
      <c r="D89" s="129" t="s">
        <v>137</v>
      </c>
      <c r="F89" s="130" t="s">
        <v>138</v>
      </c>
      <c r="L89" s="22"/>
      <c r="M89" s="48"/>
      <c r="T89" s="49"/>
      <c r="AT89" s="6" t="s">
        <v>137</v>
      </c>
      <c r="AU89" s="6" t="s">
        <v>82</v>
      </c>
    </row>
    <row r="90" spans="2:65" s="6" customFormat="1" ht="152.25" customHeight="1" x14ac:dyDescent="0.3">
      <c r="B90" s="22"/>
      <c r="D90" s="131" t="s">
        <v>139</v>
      </c>
      <c r="F90" s="132" t="s">
        <v>140</v>
      </c>
      <c r="L90" s="22"/>
      <c r="M90" s="48"/>
      <c r="T90" s="49"/>
      <c r="AT90" s="6" t="s">
        <v>139</v>
      </c>
      <c r="AU90" s="6" t="s">
        <v>82</v>
      </c>
    </row>
    <row r="91" spans="2:65" s="6" customFormat="1" ht="15.75" customHeight="1" x14ac:dyDescent="0.3">
      <c r="B91" s="22"/>
      <c r="C91" s="117" t="s">
        <v>82</v>
      </c>
      <c r="D91" s="117" t="s">
        <v>132</v>
      </c>
      <c r="E91" s="118" t="s">
        <v>141</v>
      </c>
      <c r="F91" s="119" t="s">
        <v>142</v>
      </c>
      <c r="G91" s="120" t="s">
        <v>88</v>
      </c>
      <c r="H91" s="121">
        <v>971.42399999999998</v>
      </c>
      <c r="I91" s="122"/>
      <c r="J91" s="123">
        <f>ROUND($I$91*$H$91,2)</f>
        <v>0</v>
      </c>
      <c r="K91" s="119" t="s">
        <v>135</v>
      </c>
      <c r="L91" s="22"/>
      <c r="M91" s="124"/>
      <c r="N91" s="125" t="s">
        <v>46</v>
      </c>
      <c r="Q91" s="126">
        <v>0</v>
      </c>
      <c r="R91" s="126">
        <f>$Q$91*$H$91</f>
        <v>0</v>
      </c>
      <c r="S91" s="126">
        <v>0.4</v>
      </c>
      <c r="T91" s="127">
        <f>$S$91*$H$91</f>
        <v>388.56960000000004</v>
      </c>
      <c r="AR91" s="76" t="s">
        <v>15</v>
      </c>
      <c r="AT91" s="76" t="s">
        <v>132</v>
      </c>
      <c r="AU91" s="76" t="s">
        <v>82</v>
      </c>
      <c r="AY91" s="6" t="s">
        <v>130</v>
      </c>
      <c r="BE91" s="128">
        <f>IF($N$91="základní",$J$91,0)</f>
        <v>0</v>
      </c>
      <c r="BF91" s="128">
        <f>IF($N$91="snížená",$J$91,0)</f>
        <v>0</v>
      </c>
      <c r="BG91" s="128">
        <f>IF($N$91="zákl. přenesená",$J$91,0)</f>
        <v>0</v>
      </c>
      <c r="BH91" s="128">
        <f>IF($N$91="sníž. přenesená",$J$91,0)</f>
        <v>0</v>
      </c>
      <c r="BI91" s="128">
        <f>IF($N$91="nulová",$J$91,0)</f>
        <v>0</v>
      </c>
      <c r="BJ91" s="76" t="s">
        <v>23</v>
      </c>
      <c r="BK91" s="128">
        <f>ROUND($I$91*$H$91,2)</f>
        <v>0</v>
      </c>
      <c r="BL91" s="76" t="s">
        <v>15</v>
      </c>
      <c r="BM91" s="76" t="s">
        <v>143</v>
      </c>
    </row>
    <row r="92" spans="2:65" s="6" customFormat="1" ht="27" customHeight="1" x14ac:dyDescent="0.3">
      <c r="B92" s="22"/>
      <c r="D92" s="129" t="s">
        <v>137</v>
      </c>
      <c r="F92" s="130" t="s">
        <v>144</v>
      </c>
      <c r="L92" s="22"/>
      <c r="M92" s="48"/>
      <c r="T92" s="49"/>
      <c r="AT92" s="6" t="s">
        <v>137</v>
      </c>
      <c r="AU92" s="6" t="s">
        <v>82</v>
      </c>
    </row>
    <row r="93" spans="2:65" s="6" customFormat="1" ht="219.75" customHeight="1" x14ac:dyDescent="0.3">
      <c r="B93" s="22"/>
      <c r="D93" s="131" t="s">
        <v>139</v>
      </c>
      <c r="F93" s="132" t="s">
        <v>145</v>
      </c>
      <c r="L93" s="22"/>
      <c r="M93" s="48"/>
      <c r="T93" s="49"/>
      <c r="AT93" s="6" t="s">
        <v>139</v>
      </c>
      <c r="AU93" s="6" t="s">
        <v>82</v>
      </c>
    </row>
    <row r="94" spans="2:65" s="6" customFormat="1" ht="15.75" customHeight="1" x14ac:dyDescent="0.3">
      <c r="B94" s="133"/>
      <c r="D94" s="131" t="s">
        <v>146</v>
      </c>
      <c r="E94" s="134"/>
      <c r="F94" s="135" t="s">
        <v>87</v>
      </c>
      <c r="H94" s="136">
        <v>779.39499999999998</v>
      </c>
      <c r="L94" s="133"/>
      <c r="M94" s="137"/>
      <c r="T94" s="138"/>
      <c r="AT94" s="134" t="s">
        <v>146</v>
      </c>
      <c r="AU94" s="134" t="s">
        <v>82</v>
      </c>
      <c r="AV94" s="134" t="s">
        <v>82</v>
      </c>
      <c r="AW94" s="134" t="s">
        <v>103</v>
      </c>
      <c r="AX94" s="134" t="s">
        <v>75</v>
      </c>
      <c r="AY94" s="134" t="s">
        <v>130</v>
      </c>
    </row>
    <row r="95" spans="2:65" s="6" customFormat="1" ht="15.75" customHeight="1" x14ac:dyDescent="0.3">
      <c r="B95" s="133"/>
      <c r="D95" s="131" t="s">
        <v>146</v>
      </c>
      <c r="E95" s="134"/>
      <c r="F95" s="135" t="s">
        <v>90</v>
      </c>
      <c r="H95" s="136">
        <v>192.029</v>
      </c>
      <c r="L95" s="133"/>
      <c r="M95" s="137"/>
      <c r="T95" s="138"/>
      <c r="AT95" s="134" t="s">
        <v>146</v>
      </c>
      <c r="AU95" s="134" t="s">
        <v>82</v>
      </c>
      <c r="AV95" s="134" t="s">
        <v>82</v>
      </c>
      <c r="AW95" s="134" t="s">
        <v>103</v>
      </c>
      <c r="AX95" s="134" t="s">
        <v>75</v>
      </c>
      <c r="AY95" s="134" t="s">
        <v>130</v>
      </c>
    </row>
    <row r="96" spans="2:65" s="6" customFormat="1" ht="15.75" customHeight="1" x14ac:dyDescent="0.3">
      <c r="B96" s="139"/>
      <c r="D96" s="131" t="s">
        <v>146</v>
      </c>
      <c r="E96" s="140"/>
      <c r="F96" s="141" t="s">
        <v>147</v>
      </c>
      <c r="H96" s="142">
        <v>971.42399999999998</v>
      </c>
      <c r="L96" s="139"/>
      <c r="M96" s="143"/>
      <c r="T96" s="144"/>
      <c r="AT96" s="140" t="s">
        <v>146</v>
      </c>
      <c r="AU96" s="140" t="s">
        <v>82</v>
      </c>
      <c r="AV96" s="140" t="s">
        <v>15</v>
      </c>
      <c r="AW96" s="140" t="s">
        <v>103</v>
      </c>
      <c r="AX96" s="140" t="s">
        <v>23</v>
      </c>
      <c r="AY96" s="140" t="s">
        <v>130</v>
      </c>
    </row>
    <row r="97" spans="2:65" s="6" customFormat="1" ht="15.75" customHeight="1" x14ac:dyDescent="0.3">
      <c r="B97" s="22"/>
      <c r="C97" s="117" t="s">
        <v>148</v>
      </c>
      <c r="D97" s="117" t="s">
        <v>132</v>
      </c>
      <c r="E97" s="118" t="s">
        <v>149</v>
      </c>
      <c r="F97" s="119" t="s">
        <v>150</v>
      </c>
      <c r="G97" s="120" t="s">
        <v>88</v>
      </c>
      <c r="H97" s="121">
        <v>779.39499999999998</v>
      </c>
      <c r="I97" s="122"/>
      <c r="J97" s="123">
        <f>ROUND($I$97*$H$97,2)</f>
        <v>0</v>
      </c>
      <c r="K97" s="119" t="s">
        <v>135</v>
      </c>
      <c r="L97" s="22"/>
      <c r="M97" s="124"/>
      <c r="N97" s="125" t="s">
        <v>46</v>
      </c>
      <c r="Q97" s="126">
        <v>0</v>
      </c>
      <c r="R97" s="126">
        <f>$Q$97*$H$97</f>
        <v>0</v>
      </c>
      <c r="S97" s="126">
        <v>9.8000000000000004E-2</v>
      </c>
      <c r="T97" s="127">
        <f>$S$97*$H$97</f>
        <v>76.380710000000008</v>
      </c>
      <c r="AR97" s="76" t="s">
        <v>15</v>
      </c>
      <c r="AT97" s="76" t="s">
        <v>132</v>
      </c>
      <c r="AU97" s="76" t="s">
        <v>82</v>
      </c>
      <c r="AY97" s="6" t="s">
        <v>130</v>
      </c>
      <c r="BE97" s="128">
        <f>IF($N$97="základní",$J$97,0)</f>
        <v>0</v>
      </c>
      <c r="BF97" s="128">
        <f>IF($N$97="snížená",$J$97,0)</f>
        <v>0</v>
      </c>
      <c r="BG97" s="128">
        <f>IF($N$97="zákl. přenesená",$J$97,0)</f>
        <v>0</v>
      </c>
      <c r="BH97" s="128">
        <f>IF($N$97="sníž. přenesená",$J$97,0)</f>
        <v>0</v>
      </c>
      <c r="BI97" s="128">
        <f>IF($N$97="nulová",$J$97,0)</f>
        <v>0</v>
      </c>
      <c r="BJ97" s="76" t="s">
        <v>23</v>
      </c>
      <c r="BK97" s="128">
        <f>ROUND($I$97*$H$97,2)</f>
        <v>0</v>
      </c>
      <c r="BL97" s="76" t="s">
        <v>15</v>
      </c>
      <c r="BM97" s="76" t="s">
        <v>151</v>
      </c>
    </row>
    <row r="98" spans="2:65" s="6" customFormat="1" ht="27" customHeight="1" x14ac:dyDescent="0.3">
      <c r="B98" s="22"/>
      <c r="D98" s="129" t="s">
        <v>137</v>
      </c>
      <c r="F98" s="130" t="s">
        <v>152</v>
      </c>
      <c r="L98" s="22"/>
      <c r="M98" s="48"/>
      <c r="T98" s="49"/>
      <c r="AT98" s="6" t="s">
        <v>137</v>
      </c>
      <c r="AU98" s="6" t="s">
        <v>82</v>
      </c>
    </row>
    <row r="99" spans="2:65" s="6" customFormat="1" ht="219.75" customHeight="1" x14ac:dyDescent="0.3">
      <c r="B99" s="22"/>
      <c r="D99" s="131" t="s">
        <v>139</v>
      </c>
      <c r="F99" s="132" t="s">
        <v>145</v>
      </c>
      <c r="L99" s="22"/>
      <c r="M99" s="48"/>
      <c r="T99" s="49"/>
      <c r="AT99" s="6" t="s">
        <v>139</v>
      </c>
      <c r="AU99" s="6" t="s">
        <v>82</v>
      </c>
    </row>
    <row r="100" spans="2:65" s="6" customFormat="1" ht="15.75" customHeight="1" x14ac:dyDescent="0.3">
      <c r="B100" s="145"/>
      <c r="D100" s="131" t="s">
        <v>146</v>
      </c>
      <c r="E100" s="146"/>
      <c r="F100" s="147" t="s">
        <v>153</v>
      </c>
      <c r="H100" s="146"/>
      <c r="L100" s="145"/>
      <c r="M100" s="148"/>
      <c r="T100" s="149"/>
      <c r="AT100" s="146" t="s">
        <v>146</v>
      </c>
      <c r="AU100" s="146" t="s">
        <v>82</v>
      </c>
      <c r="AV100" s="146" t="s">
        <v>23</v>
      </c>
      <c r="AW100" s="146" t="s">
        <v>103</v>
      </c>
      <c r="AX100" s="146" t="s">
        <v>75</v>
      </c>
      <c r="AY100" s="146" t="s">
        <v>130</v>
      </c>
    </row>
    <row r="101" spans="2:65" s="6" customFormat="1" ht="15.75" customHeight="1" x14ac:dyDescent="0.3">
      <c r="B101" s="133"/>
      <c r="D101" s="131" t="s">
        <v>146</v>
      </c>
      <c r="E101" s="134"/>
      <c r="F101" s="135" t="s">
        <v>154</v>
      </c>
      <c r="H101" s="136">
        <v>180.43</v>
      </c>
      <c r="L101" s="133"/>
      <c r="M101" s="137"/>
      <c r="T101" s="138"/>
      <c r="AT101" s="134" t="s">
        <v>146</v>
      </c>
      <c r="AU101" s="134" t="s">
        <v>82</v>
      </c>
      <c r="AV101" s="134" t="s">
        <v>82</v>
      </c>
      <c r="AW101" s="134" t="s">
        <v>103</v>
      </c>
      <c r="AX101" s="134" t="s">
        <v>75</v>
      </c>
      <c r="AY101" s="134" t="s">
        <v>130</v>
      </c>
    </row>
    <row r="102" spans="2:65" s="6" customFormat="1" ht="15.75" customHeight="1" x14ac:dyDescent="0.3">
      <c r="B102" s="145"/>
      <c r="D102" s="131" t="s">
        <v>146</v>
      </c>
      <c r="E102" s="146"/>
      <c r="F102" s="147" t="s">
        <v>155</v>
      </c>
      <c r="H102" s="146"/>
      <c r="L102" s="145"/>
      <c r="M102" s="148"/>
      <c r="T102" s="149"/>
      <c r="AT102" s="146" t="s">
        <v>146</v>
      </c>
      <c r="AU102" s="146" t="s">
        <v>82</v>
      </c>
      <c r="AV102" s="146" t="s">
        <v>23</v>
      </c>
      <c r="AW102" s="146" t="s">
        <v>103</v>
      </c>
      <c r="AX102" s="146" t="s">
        <v>75</v>
      </c>
      <c r="AY102" s="146" t="s">
        <v>130</v>
      </c>
    </row>
    <row r="103" spans="2:65" s="6" customFormat="1" ht="15.75" customHeight="1" x14ac:dyDescent="0.3">
      <c r="B103" s="133"/>
      <c r="D103" s="131" t="s">
        <v>146</v>
      </c>
      <c r="E103" s="134"/>
      <c r="F103" s="135" t="s">
        <v>156</v>
      </c>
      <c r="H103" s="136">
        <v>180.965</v>
      </c>
      <c r="L103" s="133"/>
      <c r="M103" s="137"/>
      <c r="T103" s="138"/>
      <c r="AT103" s="134" t="s">
        <v>146</v>
      </c>
      <c r="AU103" s="134" t="s">
        <v>82</v>
      </c>
      <c r="AV103" s="134" t="s">
        <v>82</v>
      </c>
      <c r="AW103" s="134" t="s">
        <v>103</v>
      </c>
      <c r="AX103" s="134" t="s">
        <v>75</v>
      </c>
      <c r="AY103" s="134" t="s">
        <v>130</v>
      </c>
    </row>
    <row r="104" spans="2:65" s="6" customFormat="1" ht="15.75" customHeight="1" x14ac:dyDescent="0.3">
      <c r="B104" s="145"/>
      <c r="D104" s="131" t="s">
        <v>146</v>
      </c>
      <c r="E104" s="146"/>
      <c r="F104" s="147" t="s">
        <v>157</v>
      </c>
      <c r="H104" s="146"/>
      <c r="L104" s="145"/>
      <c r="M104" s="148"/>
      <c r="T104" s="149"/>
      <c r="AT104" s="146" t="s">
        <v>146</v>
      </c>
      <c r="AU104" s="146" t="s">
        <v>82</v>
      </c>
      <c r="AV104" s="146" t="s">
        <v>23</v>
      </c>
      <c r="AW104" s="146" t="s">
        <v>103</v>
      </c>
      <c r="AX104" s="146" t="s">
        <v>75</v>
      </c>
      <c r="AY104" s="146" t="s">
        <v>130</v>
      </c>
    </row>
    <row r="105" spans="2:65" s="6" customFormat="1" ht="15.75" customHeight="1" x14ac:dyDescent="0.3">
      <c r="B105" s="133"/>
      <c r="D105" s="131" t="s">
        <v>146</v>
      </c>
      <c r="E105" s="134"/>
      <c r="F105" s="135" t="s">
        <v>158</v>
      </c>
      <c r="H105" s="136">
        <v>210.2</v>
      </c>
      <c r="L105" s="133"/>
      <c r="M105" s="137"/>
      <c r="T105" s="138"/>
      <c r="AT105" s="134" t="s">
        <v>146</v>
      </c>
      <c r="AU105" s="134" t="s">
        <v>82</v>
      </c>
      <c r="AV105" s="134" t="s">
        <v>82</v>
      </c>
      <c r="AW105" s="134" t="s">
        <v>103</v>
      </c>
      <c r="AX105" s="134" t="s">
        <v>75</v>
      </c>
      <c r="AY105" s="134" t="s">
        <v>130</v>
      </c>
    </row>
    <row r="106" spans="2:65" s="6" customFormat="1" ht="15.75" customHeight="1" x14ac:dyDescent="0.3">
      <c r="B106" s="145"/>
      <c r="D106" s="131" t="s">
        <v>146</v>
      </c>
      <c r="E106" s="146"/>
      <c r="F106" s="147" t="s">
        <v>159</v>
      </c>
      <c r="H106" s="146"/>
      <c r="L106" s="145"/>
      <c r="M106" s="148"/>
      <c r="T106" s="149"/>
      <c r="AT106" s="146" t="s">
        <v>146</v>
      </c>
      <c r="AU106" s="146" t="s">
        <v>82</v>
      </c>
      <c r="AV106" s="146" t="s">
        <v>23</v>
      </c>
      <c r="AW106" s="146" t="s">
        <v>103</v>
      </c>
      <c r="AX106" s="146" t="s">
        <v>75</v>
      </c>
      <c r="AY106" s="146" t="s">
        <v>130</v>
      </c>
    </row>
    <row r="107" spans="2:65" s="6" customFormat="1" ht="15.75" customHeight="1" x14ac:dyDescent="0.3">
      <c r="B107" s="133"/>
      <c r="D107" s="131" t="s">
        <v>146</v>
      </c>
      <c r="E107" s="134"/>
      <c r="F107" s="135" t="s">
        <v>160</v>
      </c>
      <c r="H107" s="136">
        <v>207.8</v>
      </c>
      <c r="L107" s="133"/>
      <c r="M107" s="137"/>
      <c r="T107" s="138"/>
      <c r="AT107" s="134" t="s">
        <v>146</v>
      </c>
      <c r="AU107" s="134" t="s">
        <v>82</v>
      </c>
      <c r="AV107" s="134" t="s">
        <v>82</v>
      </c>
      <c r="AW107" s="134" t="s">
        <v>103</v>
      </c>
      <c r="AX107" s="134" t="s">
        <v>75</v>
      </c>
      <c r="AY107" s="134" t="s">
        <v>130</v>
      </c>
    </row>
    <row r="108" spans="2:65" s="6" customFormat="1" ht="15.75" customHeight="1" x14ac:dyDescent="0.3">
      <c r="B108" s="139"/>
      <c r="D108" s="131" t="s">
        <v>146</v>
      </c>
      <c r="E108" s="140" t="s">
        <v>87</v>
      </c>
      <c r="F108" s="141" t="s">
        <v>147</v>
      </c>
      <c r="H108" s="142">
        <v>779.39499999999998</v>
      </c>
      <c r="L108" s="139"/>
      <c r="M108" s="143"/>
      <c r="T108" s="144"/>
      <c r="AT108" s="140" t="s">
        <v>146</v>
      </c>
      <c r="AU108" s="140" t="s">
        <v>82</v>
      </c>
      <c r="AV108" s="140" t="s">
        <v>15</v>
      </c>
      <c r="AW108" s="140" t="s">
        <v>103</v>
      </c>
      <c r="AX108" s="140" t="s">
        <v>23</v>
      </c>
      <c r="AY108" s="140" t="s">
        <v>130</v>
      </c>
    </row>
    <row r="109" spans="2:65" s="6" customFormat="1" ht="15.75" customHeight="1" x14ac:dyDescent="0.3">
      <c r="B109" s="22"/>
      <c r="C109" s="117" t="s">
        <v>15</v>
      </c>
      <c r="D109" s="117" t="s">
        <v>132</v>
      </c>
      <c r="E109" s="118" t="s">
        <v>161</v>
      </c>
      <c r="F109" s="119" t="s">
        <v>162</v>
      </c>
      <c r="G109" s="120" t="s">
        <v>163</v>
      </c>
      <c r="H109" s="121">
        <v>120</v>
      </c>
      <c r="I109" s="122"/>
      <c r="J109" s="123">
        <f>ROUND($I$109*$H$109,2)</f>
        <v>0</v>
      </c>
      <c r="K109" s="119" t="s">
        <v>135</v>
      </c>
      <c r="L109" s="22"/>
      <c r="M109" s="124"/>
      <c r="N109" s="125" t="s">
        <v>46</v>
      </c>
      <c r="Q109" s="126">
        <v>0</v>
      </c>
      <c r="R109" s="126">
        <f>$Q$109*$H$109</f>
        <v>0</v>
      </c>
      <c r="S109" s="126">
        <v>0.04</v>
      </c>
      <c r="T109" s="127">
        <f>$S$109*$H$109</f>
        <v>4.8</v>
      </c>
      <c r="AR109" s="76" t="s">
        <v>15</v>
      </c>
      <c r="AT109" s="76" t="s">
        <v>132</v>
      </c>
      <c r="AU109" s="76" t="s">
        <v>82</v>
      </c>
      <c r="AY109" s="6" t="s">
        <v>130</v>
      </c>
      <c r="BE109" s="128">
        <f>IF($N$109="základní",$J$109,0)</f>
        <v>0</v>
      </c>
      <c r="BF109" s="128">
        <f>IF($N$109="snížená",$J$109,0)</f>
        <v>0</v>
      </c>
      <c r="BG109" s="128">
        <f>IF($N$109="zákl. přenesená",$J$109,0)</f>
        <v>0</v>
      </c>
      <c r="BH109" s="128">
        <f>IF($N$109="sníž. přenesená",$J$109,0)</f>
        <v>0</v>
      </c>
      <c r="BI109" s="128">
        <f>IF($N$109="nulová",$J$109,0)</f>
        <v>0</v>
      </c>
      <c r="BJ109" s="76" t="s">
        <v>23</v>
      </c>
      <c r="BK109" s="128">
        <f>ROUND($I$109*$H$109,2)</f>
        <v>0</v>
      </c>
      <c r="BL109" s="76" t="s">
        <v>15</v>
      </c>
      <c r="BM109" s="76" t="s">
        <v>164</v>
      </c>
    </row>
    <row r="110" spans="2:65" s="6" customFormat="1" ht="27" customHeight="1" x14ac:dyDescent="0.3">
      <c r="B110" s="22"/>
      <c r="D110" s="129" t="s">
        <v>137</v>
      </c>
      <c r="F110" s="130" t="s">
        <v>165</v>
      </c>
      <c r="L110" s="22"/>
      <c r="M110" s="48"/>
      <c r="T110" s="49"/>
      <c r="AT110" s="6" t="s">
        <v>137</v>
      </c>
      <c r="AU110" s="6" t="s">
        <v>82</v>
      </c>
    </row>
    <row r="111" spans="2:65" s="6" customFormat="1" ht="138.75" customHeight="1" x14ac:dyDescent="0.3">
      <c r="B111" s="22"/>
      <c r="D111" s="131" t="s">
        <v>139</v>
      </c>
      <c r="F111" s="132" t="s">
        <v>166</v>
      </c>
      <c r="L111" s="22"/>
      <c r="M111" s="48"/>
      <c r="T111" s="49"/>
      <c r="AT111" s="6" t="s">
        <v>139</v>
      </c>
      <c r="AU111" s="6" t="s">
        <v>82</v>
      </c>
    </row>
    <row r="112" spans="2:65" s="6" customFormat="1" ht="15.75" customHeight="1" x14ac:dyDescent="0.3">
      <c r="B112" s="145"/>
      <c r="D112" s="131" t="s">
        <v>146</v>
      </c>
      <c r="E112" s="146"/>
      <c r="F112" s="147" t="s">
        <v>167</v>
      </c>
      <c r="H112" s="146"/>
      <c r="L112" s="145"/>
      <c r="M112" s="148"/>
      <c r="T112" s="149"/>
      <c r="AT112" s="146" t="s">
        <v>146</v>
      </c>
      <c r="AU112" s="146" t="s">
        <v>82</v>
      </c>
      <c r="AV112" s="146" t="s">
        <v>23</v>
      </c>
      <c r="AW112" s="146" t="s">
        <v>103</v>
      </c>
      <c r="AX112" s="146" t="s">
        <v>75</v>
      </c>
      <c r="AY112" s="146" t="s">
        <v>130</v>
      </c>
    </row>
    <row r="113" spans="2:65" s="6" customFormat="1" ht="15.75" customHeight="1" x14ac:dyDescent="0.3">
      <c r="B113" s="133"/>
      <c r="D113" s="131" t="s">
        <v>146</v>
      </c>
      <c r="E113" s="134"/>
      <c r="F113" s="135" t="s">
        <v>168</v>
      </c>
      <c r="H113" s="136">
        <v>120</v>
      </c>
      <c r="L113" s="133"/>
      <c r="M113" s="137"/>
      <c r="T113" s="138"/>
      <c r="AT113" s="134" t="s">
        <v>146</v>
      </c>
      <c r="AU113" s="134" t="s">
        <v>82</v>
      </c>
      <c r="AV113" s="134" t="s">
        <v>82</v>
      </c>
      <c r="AW113" s="134" t="s">
        <v>103</v>
      </c>
      <c r="AX113" s="134" t="s">
        <v>23</v>
      </c>
      <c r="AY113" s="134" t="s">
        <v>130</v>
      </c>
    </row>
    <row r="114" spans="2:65" s="6" customFormat="1" ht="15.75" customHeight="1" x14ac:dyDescent="0.3">
      <c r="B114" s="22"/>
      <c r="C114" s="117" t="s">
        <v>169</v>
      </c>
      <c r="D114" s="117" t="s">
        <v>132</v>
      </c>
      <c r="E114" s="118" t="s">
        <v>170</v>
      </c>
      <c r="F114" s="119" t="s">
        <v>171</v>
      </c>
      <c r="G114" s="120" t="s">
        <v>172</v>
      </c>
      <c r="H114" s="121">
        <v>3.6</v>
      </c>
      <c r="I114" s="122"/>
      <c r="J114" s="123">
        <f>ROUND($I$114*$H$114,2)</f>
        <v>0</v>
      </c>
      <c r="K114" s="119" t="s">
        <v>135</v>
      </c>
      <c r="L114" s="22"/>
      <c r="M114" s="124"/>
      <c r="N114" s="125" t="s">
        <v>46</v>
      </c>
      <c r="Q114" s="126">
        <v>0</v>
      </c>
      <c r="R114" s="126">
        <f>$Q$114*$H$114</f>
        <v>0</v>
      </c>
      <c r="S114" s="126">
        <v>0</v>
      </c>
      <c r="T114" s="127">
        <f>$S$114*$H$114</f>
        <v>0</v>
      </c>
      <c r="AR114" s="76" t="s">
        <v>15</v>
      </c>
      <c r="AT114" s="76" t="s">
        <v>132</v>
      </c>
      <c r="AU114" s="76" t="s">
        <v>82</v>
      </c>
      <c r="AY114" s="6" t="s">
        <v>130</v>
      </c>
      <c r="BE114" s="128">
        <f>IF($N$114="základní",$J$114,0)</f>
        <v>0</v>
      </c>
      <c r="BF114" s="128">
        <f>IF($N$114="snížená",$J$114,0)</f>
        <v>0</v>
      </c>
      <c r="BG114" s="128">
        <f>IF($N$114="zákl. přenesená",$J$114,0)</f>
        <v>0</v>
      </c>
      <c r="BH114" s="128">
        <f>IF($N$114="sníž. přenesená",$J$114,0)</f>
        <v>0</v>
      </c>
      <c r="BI114" s="128">
        <f>IF($N$114="nulová",$J$114,0)</f>
        <v>0</v>
      </c>
      <c r="BJ114" s="76" t="s">
        <v>23</v>
      </c>
      <c r="BK114" s="128">
        <f>ROUND($I$114*$H$114,2)</f>
        <v>0</v>
      </c>
      <c r="BL114" s="76" t="s">
        <v>15</v>
      </c>
      <c r="BM114" s="76" t="s">
        <v>173</v>
      </c>
    </row>
    <row r="115" spans="2:65" s="6" customFormat="1" ht="27" customHeight="1" x14ac:dyDescent="0.3">
      <c r="B115" s="22"/>
      <c r="D115" s="129" t="s">
        <v>137</v>
      </c>
      <c r="F115" s="130" t="s">
        <v>174</v>
      </c>
      <c r="L115" s="22"/>
      <c r="M115" s="48"/>
      <c r="T115" s="49"/>
      <c r="AT115" s="6" t="s">
        <v>137</v>
      </c>
      <c r="AU115" s="6" t="s">
        <v>82</v>
      </c>
    </row>
    <row r="116" spans="2:65" s="6" customFormat="1" ht="368.25" customHeight="1" x14ac:dyDescent="0.3">
      <c r="B116" s="22"/>
      <c r="D116" s="131" t="s">
        <v>139</v>
      </c>
      <c r="F116" s="132" t="s">
        <v>175</v>
      </c>
      <c r="L116" s="22"/>
      <c r="M116" s="48"/>
      <c r="T116" s="49"/>
      <c r="AT116" s="6" t="s">
        <v>139</v>
      </c>
      <c r="AU116" s="6" t="s">
        <v>82</v>
      </c>
    </row>
    <row r="117" spans="2:65" s="6" customFormat="1" ht="15.75" customHeight="1" x14ac:dyDescent="0.3">
      <c r="B117" s="145"/>
      <c r="D117" s="131" t="s">
        <v>146</v>
      </c>
      <c r="E117" s="146"/>
      <c r="F117" s="147" t="s">
        <v>176</v>
      </c>
      <c r="H117" s="146"/>
      <c r="L117" s="145"/>
      <c r="M117" s="148"/>
      <c r="T117" s="149"/>
      <c r="AT117" s="146" t="s">
        <v>146</v>
      </c>
      <c r="AU117" s="146" t="s">
        <v>82</v>
      </c>
      <c r="AV117" s="146" t="s">
        <v>23</v>
      </c>
      <c r="AW117" s="146" t="s">
        <v>103</v>
      </c>
      <c r="AX117" s="146" t="s">
        <v>75</v>
      </c>
      <c r="AY117" s="146" t="s">
        <v>130</v>
      </c>
    </row>
    <row r="118" spans="2:65" s="6" customFormat="1" ht="15.75" customHeight="1" x14ac:dyDescent="0.3">
      <c r="B118" s="133"/>
      <c r="D118" s="131" t="s">
        <v>146</v>
      </c>
      <c r="E118" s="134"/>
      <c r="F118" s="135" t="s">
        <v>177</v>
      </c>
      <c r="H118" s="136">
        <v>3.6</v>
      </c>
      <c r="L118" s="133"/>
      <c r="M118" s="137"/>
      <c r="T118" s="138"/>
      <c r="AT118" s="134" t="s">
        <v>146</v>
      </c>
      <c r="AU118" s="134" t="s">
        <v>82</v>
      </c>
      <c r="AV118" s="134" t="s">
        <v>82</v>
      </c>
      <c r="AW118" s="134" t="s">
        <v>103</v>
      </c>
      <c r="AX118" s="134" t="s">
        <v>23</v>
      </c>
      <c r="AY118" s="134" t="s">
        <v>130</v>
      </c>
    </row>
    <row r="119" spans="2:65" s="6" customFormat="1" ht="15.75" customHeight="1" x14ac:dyDescent="0.3">
      <c r="B119" s="22"/>
      <c r="C119" s="150" t="s">
        <v>178</v>
      </c>
      <c r="D119" s="150" t="s">
        <v>179</v>
      </c>
      <c r="E119" s="151" t="s">
        <v>180</v>
      </c>
      <c r="F119" s="152" t="s">
        <v>181</v>
      </c>
      <c r="G119" s="153" t="s">
        <v>182</v>
      </c>
      <c r="H119" s="154">
        <v>6.48</v>
      </c>
      <c r="I119" s="155"/>
      <c r="J119" s="156">
        <f>ROUND($I$119*$H$119,2)</f>
        <v>0</v>
      </c>
      <c r="K119" s="152" t="s">
        <v>135</v>
      </c>
      <c r="L119" s="157"/>
      <c r="M119" s="158"/>
      <c r="N119" s="159" t="s">
        <v>46</v>
      </c>
      <c r="Q119" s="126">
        <v>1</v>
      </c>
      <c r="R119" s="126">
        <f>$Q$119*$H$119</f>
        <v>6.48</v>
      </c>
      <c r="S119" s="126">
        <v>0</v>
      </c>
      <c r="T119" s="127">
        <f>$S$119*$H$119</f>
        <v>0</v>
      </c>
      <c r="AR119" s="76" t="s">
        <v>183</v>
      </c>
      <c r="AT119" s="76" t="s">
        <v>179</v>
      </c>
      <c r="AU119" s="76" t="s">
        <v>82</v>
      </c>
      <c r="AY119" s="6" t="s">
        <v>130</v>
      </c>
      <c r="BE119" s="128">
        <f>IF($N$119="základní",$J$119,0)</f>
        <v>0</v>
      </c>
      <c r="BF119" s="128">
        <f>IF($N$119="snížená",$J$119,0)</f>
        <v>0</v>
      </c>
      <c r="BG119" s="128">
        <f>IF($N$119="zákl. přenesená",$J$119,0)</f>
        <v>0</v>
      </c>
      <c r="BH119" s="128">
        <f>IF($N$119="sníž. přenesená",$J$119,0)</f>
        <v>0</v>
      </c>
      <c r="BI119" s="128">
        <f>IF($N$119="nulová",$J$119,0)</f>
        <v>0</v>
      </c>
      <c r="BJ119" s="76" t="s">
        <v>23</v>
      </c>
      <c r="BK119" s="128">
        <f>ROUND($I$119*$H$119,2)</f>
        <v>0</v>
      </c>
      <c r="BL119" s="76" t="s">
        <v>15</v>
      </c>
      <c r="BM119" s="76" t="s">
        <v>184</v>
      </c>
    </row>
    <row r="120" spans="2:65" s="6" customFormat="1" ht="16.5" customHeight="1" x14ac:dyDescent="0.3">
      <c r="B120" s="22"/>
      <c r="D120" s="129" t="s">
        <v>137</v>
      </c>
      <c r="F120" s="130" t="s">
        <v>185</v>
      </c>
      <c r="L120" s="22"/>
      <c r="M120" s="48"/>
      <c r="T120" s="49"/>
      <c r="AT120" s="6" t="s">
        <v>137</v>
      </c>
      <c r="AU120" s="6" t="s">
        <v>82</v>
      </c>
    </row>
    <row r="121" spans="2:65" s="6" customFormat="1" ht="15.75" customHeight="1" x14ac:dyDescent="0.3">
      <c r="B121" s="133"/>
      <c r="D121" s="131" t="s">
        <v>146</v>
      </c>
      <c r="F121" s="135" t="s">
        <v>186</v>
      </c>
      <c r="H121" s="136">
        <v>6.48</v>
      </c>
      <c r="L121" s="133"/>
      <c r="M121" s="137"/>
      <c r="T121" s="138"/>
      <c r="AT121" s="134" t="s">
        <v>146</v>
      </c>
      <c r="AU121" s="134" t="s">
        <v>82</v>
      </c>
      <c r="AV121" s="134" t="s">
        <v>82</v>
      </c>
      <c r="AW121" s="134" t="s">
        <v>75</v>
      </c>
      <c r="AX121" s="134" t="s">
        <v>23</v>
      </c>
      <c r="AY121" s="134" t="s">
        <v>130</v>
      </c>
    </row>
    <row r="122" spans="2:65" s="106" customFormat="1" ht="23.25" customHeight="1" x14ac:dyDescent="0.3">
      <c r="B122" s="107"/>
      <c r="D122" s="108" t="s">
        <v>74</v>
      </c>
      <c r="E122" s="115" t="s">
        <v>187</v>
      </c>
      <c r="F122" s="115" t="s">
        <v>188</v>
      </c>
      <c r="J122" s="116">
        <f>$BK$122</f>
        <v>0</v>
      </c>
      <c r="L122" s="107"/>
      <c r="M122" s="111"/>
      <c r="P122" s="112">
        <f>SUM($P$123:$P$145)</f>
        <v>0</v>
      </c>
      <c r="R122" s="112">
        <f>SUM($R$123:$R$145)</f>
        <v>1.8029999999999997</v>
      </c>
      <c r="T122" s="113">
        <f>SUM($T$123:$T$145)</f>
        <v>0</v>
      </c>
      <c r="AR122" s="108" t="s">
        <v>23</v>
      </c>
      <c r="AT122" s="108" t="s">
        <v>74</v>
      </c>
      <c r="AU122" s="108" t="s">
        <v>82</v>
      </c>
      <c r="AY122" s="108" t="s">
        <v>130</v>
      </c>
      <c r="BK122" s="114">
        <f>SUM($BK$123:$BK$145)</f>
        <v>0</v>
      </c>
    </row>
    <row r="123" spans="2:65" s="6" customFormat="1" ht="15.75" customHeight="1" x14ac:dyDescent="0.3">
      <c r="B123" s="22"/>
      <c r="C123" s="117" t="s">
        <v>189</v>
      </c>
      <c r="D123" s="117" t="s">
        <v>132</v>
      </c>
      <c r="E123" s="118" t="s">
        <v>190</v>
      </c>
      <c r="F123" s="119" t="s">
        <v>191</v>
      </c>
      <c r="G123" s="120" t="s">
        <v>88</v>
      </c>
      <c r="H123" s="121">
        <v>971.42399999999998</v>
      </c>
      <c r="I123" s="122"/>
      <c r="J123" s="123">
        <f>ROUND($I$123*$H$123,2)</f>
        <v>0</v>
      </c>
      <c r="K123" s="119" t="s">
        <v>135</v>
      </c>
      <c r="L123" s="22"/>
      <c r="M123" s="124"/>
      <c r="N123" s="125" t="s">
        <v>46</v>
      </c>
      <c r="Q123" s="126">
        <v>0</v>
      </c>
      <c r="R123" s="126">
        <f>$Q$123*$H$123</f>
        <v>0</v>
      </c>
      <c r="S123" s="126">
        <v>0</v>
      </c>
      <c r="T123" s="127">
        <f>$S$123*$H$123</f>
        <v>0</v>
      </c>
      <c r="AR123" s="76" t="s">
        <v>15</v>
      </c>
      <c r="AT123" s="76" t="s">
        <v>132</v>
      </c>
      <c r="AU123" s="76" t="s">
        <v>148</v>
      </c>
      <c r="AY123" s="6" t="s">
        <v>130</v>
      </c>
      <c r="BE123" s="128">
        <f>IF($N$123="základní",$J$123,0)</f>
        <v>0</v>
      </c>
      <c r="BF123" s="128">
        <f>IF($N$123="snížená",$J$123,0)</f>
        <v>0</v>
      </c>
      <c r="BG123" s="128">
        <f>IF($N$123="zákl. přenesená",$J$123,0)</f>
        <v>0</v>
      </c>
      <c r="BH123" s="128">
        <f>IF($N$123="sníž. přenesená",$J$123,0)</f>
        <v>0</v>
      </c>
      <c r="BI123" s="128">
        <f>IF($N$123="nulová",$J$123,0)</f>
        <v>0</v>
      </c>
      <c r="BJ123" s="76" t="s">
        <v>23</v>
      </c>
      <c r="BK123" s="128">
        <f>ROUND($I$123*$H$123,2)</f>
        <v>0</v>
      </c>
      <c r="BL123" s="76" t="s">
        <v>15</v>
      </c>
      <c r="BM123" s="76" t="s">
        <v>192</v>
      </c>
    </row>
    <row r="124" spans="2:65" s="6" customFormat="1" ht="16.5" customHeight="1" x14ac:dyDescent="0.3">
      <c r="B124" s="22"/>
      <c r="D124" s="129" t="s">
        <v>137</v>
      </c>
      <c r="F124" s="130" t="s">
        <v>193</v>
      </c>
      <c r="L124" s="22"/>
      <c r="M124" s="48"/>
      <c r="T124" s="49"/>
      <c r="AT124" s="6" t="s">
        <v>137</v>
      </c>
      <c r="AU124" s="6" t="s">
        <v>148</v>
      </c>
    </row>
    <row r="125" spans="2:65" s="6" customFormat="1" ht="152.25" customHeight="1" x14ac:dyDescent="0.3">
      <c r="B125" s="22"/>
      <c r="D125" s="131" t="s">
        <v>139</v>
      </c>
      <c r="F125" s="132" t="s">
        <v>194</v>
      </c>
      <c r="L125" s="22"/>
      <c r="M125" s="48"/>
      <c r="T125" s="49"/>
      <c r="AT125" s="6" t="s">
        <v>139</v>
      </c>
      <c r="AU125" s="6" t="s">
        <v>148</v>
      </c>
    </row>
    <row r="126" spans="2:65" s="6" customFormat="1" ht="15.75" customHeight="1" x14ac:dyDescent="0.3">
      <c r="B126" s="133"/>
      <c r="D126" s="131" t="s">
        <v>146</v>
      </c>
      <c r="E126" s="134"/>
      <c r="F126" s="135" t="s">
        <v>87</v>
      </c>
      <c r="H126" s="136">
        <v>779.39499999999998</v>
      </c>
      <c r="L126" s="133"/>
      <c r="M126" s="137"/>
      <c r="T126" s="138"/>
      <c r="AT126" s="134" t="s">
        <v>146</v>
      </c>
      <c r="AU126" s="134" t="s">
        <v>148</v>
      </c>
      <c r="AV126" s="134" t="s">
        <v>82</v>
      </c>
      <c r="AW126" s="134" t="s">
        <v>103</v>
      </c>
      <c r="AX126" s="134" t="s">
        <v>75</v>
      </c>
      <c r="AY126" s="134" t="s">
        <v>130</v>
      </c>
    </row>
    <row r="127" spans="2:65" s="6" customFormat="1" ht="15.75" customHeight="1" x14ac:dyDescent="0.3">
      <c r="B127" s="133"/>
      <c r="D127" s="131" t="s">
        <v>146</v>
      </c>
      <c r="E127" s="134"/>
      <c r="F127" s="135" t="s">
        <v>93</v>
      </c>
      <c r="H127" s="136">
        <v>105.959</v>
      </c>
      <c r="L127" s="133"/>
      <c r="M127" s="137"/>
      <c r="T127" s="138"/>
      <c r="AT127" s="134" t="s">
        <v>146</v>
      </c>
      <c r="AU127" s="134" t="s">
        <v>148</v>
      </c>
      <c r="AV127" s="134" t="s">
        <v>82</v>
      </c>
      <c r="AW127" s="134" t="s">
        <v>103</v>
      </c>
      <c r="AX127" s="134" t="s">
        <v>75</v>
      </c>
      <c r="AY127" s="134" t="s">
        <v>130</v>
      </c>
    </row>
    <row r="128" spans="2:65" s="6" customFormat="1" ht="15.75" customHeight="1" x14ac:dyDescent="0.3">
      <c r="B128" s="133"/>
      <c r="D128" s="131" t="s">
        <v>146</v>
      </c>
      <c r="E128" s="134"/>
      <c r="F128" s="135" t="s">
        <v>95</v>
      </c>
      <c r="H128" s="136">
        <v>86.07</v>
      </c>
      <c r="L128" s="133"/>
      <c r="M128" s="137"/>
      <c r="T128" s="138"/>
      <c r="AT128" s="134" t="s">
        <v>146</v>
      </c>
      <c r="AU128" s="134" t="s">
        <v>148</v>
      </c>
      <c r="AV128" s="134" t="s">
        <v>82</v>
      </c>
      <c r="AW128" s="134" t="s">
        <v>103</v>
      </c>
      <c r="AX128" s="134" t="s">
        <v>75</v>
      </c>
      <c r="AY128" s="134" t="s">
        <v>130</v>
      </c>
    </row>
    <row r="129" spans="2:65" s="6" customFormat="1" ht="15.75" customHeight="1" x14ac:dyDescent="0.3">
      <c r="B129" s="139"/>
      <c r="D129" s="131" t="s">
        <v>146</v>
      </c>
      <c r="E129" s="140"/>
      <c r="F129" s="141" t="s">
        <v>147</v>
      </c>
      <c r="H129" s="142">
        <v>971.42399999999998</v>
      </c>
      <c r="L129" s="139"/>
      <c r="M129" s="143"/>
      <c r="T129" s="144"/>
      <c r="AT129" s="140" t="s">
        <v>146</v>
      </c>
      <c r="AU129" s="140" t="s">
        <v>148</v>
      </c>
      <c r="AV129" s="140" t="s">
        <v>15</v>
      </c>
      <c r="AW129" s="140" t="s">
        <v>103</v>
      </c>
      <c r="AX129" s="140" t="s">
        <v>23</v>
      </c>
      <c r="AY129" s="140" t="s">
        <v>130</v>
      </c>
    </row>
    <row r="130" spans="2:65" s="6" customFormat="1" ht="15.75" customHeight="1" x14ac:dyDescent="0.3">
      <c r="B130" s="22"/>
      <c r="C130" s="117" t="s">
        <v>183</v>
      </c>
      <c r="D130" s="117" t="s">
        <v>132</v>
      </c>
      <c r="E130" s="118" t="s">
        <v>195</v>
      </c>
      <c r="F130" s="119" t="s">
        <v>196</v>
      </c>
      <c r="G130" s="120" t="s">
        <v>88</v>
      </c>
      <c r="H130" s="121">
        <v>60</v>
      </c>
      <c r="I130" s="122"/>
      <c r="J130" s="123">
        <f>ROUND($I$130*$H$130,2)</f>
        <v>0</v>
      </c>
      <c r="K130" s="119" t="s">
        <v>135</v>
      </c>
      <c r="L130" s="22"/>
      <c r="M130" s="124"/>
      <c r="N130" s="125" t="s">
        <v>46</v>
      </c>
      <c r="Q130" s="126">
        <v>0</v>
      </c>
      <c r="R130" s="126">
        <f>$Q$130*$H$130</f>
        <v>0</v>
      </c>
      <c r="S130" s="126">
        <v>0</v>
      </c>
      <c r="T130" s="127">
        <f>$S$130*$H$130</f>
        <v>0</v>
      </c>
      <c r="AR130" s="76" t="s">
        <v>15</v>
      </c>
      <c r="AT130" s="76" t="s">
        <v>132</v>
      </c>
      <c r="AU130" s="76" t="s">
        <v>148</v>
      </c>
      <c r="AY130" s="6" t="s">
        <v>130</v>
      </c>
      <c r="BE130" s="128">
        <f>IF($N$130="základní",$J$130,0)</f>
        <v>0</v>
      </c>
      <c r="BF130" s="128">
        <f>IF($N$130="snížená",$J$130,0)</f>
        <v>0</v>
      </c>
      <c r="BG130" s="128">
        <f>IF($N$130="zákl. přenesená",$J$130,0)</f>
        <v>0</v>
      </c>
      <c r="BH130" s="128">
        <f>IF($N$130="sníž. přenesená",$J$130,0)</f>
        <v>0</v>
      </c>
      <c r="BI130" s="128">
        <f>IF($N$130="nulová",$J$130,0)</f>
        <v>0</v>
      </c>
      <c r="BJ130" s="76" t="s">
        <v>23</v>
      </c>
      <c r="BK130" s="128">
        <f>ROUND($I$130*$H$130,2)</f>
        <v>0</v>
      </c>
      <c r="BL130" s="76" t="s">
        <v>15</v>
      </c>
      <c r="BM130" s="76" t="s">
        <v>197</v>
      </c>
    </row>
    <row r="131" spans="2:65" s="6" customFormat="1" ht="16.5" customHeight="1" x14ac:dyDescent="0.3">
      <c r="B131" s="22"/>
      <c r="D131" s="129" t="s">
        <v>137</v>
      </c>
      <c r="F131" s="130" t="s">
        <v>198</v>
      </c>
      <c r="L131" s="22"/>
      <c r="M131" s="48"/>
      <c r="T131" s="49"/>
      <c r="AT131" s="6" t="s">
        <v>137</v>
      </c>
      <c r="AU131" s="6" t="s">
        <v>148</v>
      </c>
    </row>
    <row r="132" spans="2:65" s="6" customFormat="1" ht="44.25" customHeight="1" x14ac:dyDescent="0.3">
      <c r="B132" s="22"/>
      <c r="D132" s="131" t="s">
        <v>139</v>
      </c>
      <c r="F132" s="132" t="s">
        <v>199</v>
      </c>
      <c r="L132" s="22"/>
      <c r="M132" s="48"/>
      <c r="T132" s="49"/>
      <c r="AT132" s="6" t="s">
        <v>139</v>
      </c>
      <c r="AU132" s="6" t="s">
        <v>148</v>
      </c>
    </row>
    <row r="133" spans="2:65" s="6" customFormat="1" ht="15.75" customHeight="1" x14ac:dyDescent="0.3">
      <c r="B133" s="145"/>
      <c r="D133" s="131" t="s">
        <v>146</v>
      </c>
      <c r="E133" s="146"/>
      <c r="F133" s="147" t="s">
        <v>200</v>
      </c>
      <c r="H133" s="146"/>
      <c r="L133" s="145"/>
      <c r="M133" s="148"/>
      <c r="T133" s="149"/>
      <c r="AT133" s="146" t="s">
        <v>146</v>
      </c>
      <c r="AU133" s="146" t="s">
        <v>148</v>
      </c>
      <c r="AV133" s="146" t="s">
        <v>23</v>
      </c>
      <c r="AW133" s="146" t="s">
        <v>103</v>
      </c>
      <c r="AX133" s="146" t="s">
        <v>75</v>
      </c>
      <c r="AY133" s="146" t="s">
        <v>130</v>
      </c>
    </row>
    <row r="134" spans="2:65" s="6" customFormat="1" ht="15.75" customHeight="1" x14ac:dyDescent="0.3">
      <c r="B134" s="133"/>
      <c r="D134" s="131" t="s">
        <v>146</v>
      </c>
      <c r="E134" s="134"/>
      <c r="F134" s="135" t="s">
        <v>201</v>
      </c>
      <c r="H134" s="136">
        <v>60</v>
      </c>
      <c r="L134" s="133"/>
      <c r="M134" s="137"/>
      <c r="T134" s="138"/>
      <c r="AT134" s="134" t="s">
        <v>146</v>
      </c>
      <c r="AU134" s="134" t="s">
        <v>148</v>
      </c>
      <c r="AV134" s="134" t="s">
        <v>82</v>
      </c>
      <c r="AW134" s="134" t="s">
        <v>103</v>
      </c>
      <c r="AX134" s="134" t="s">
        <v>23</v>
      </c>
      <c r="AY134" s="134" t="s">
        <v>130</v>
      </c>
    </row>
    <row r="135" spans="2:65" s="6" customFormat="1" ht="15.75" customHeight="1" x14ac:dyDescent="0.3">
      <c r="B135" s="22"/>
      <c r="C135" s="150" t="s">
        <v>202</v>
      </c>
      <c r="D135" s="150" t="s">
        <v>179</v>
      </c>
      <c r="E135" s="151" t="s">
        <v>203</v>
      </c>
      <c r="F135" s="152" t="s">
        <v>204</v>
      </c>
      <c r="G135" s="153" t="s">
        <v>172</v>
      </c>
      <c r="H135" s="154">
        <v>3</v>
      </c>
      <c r="I135" s="155"/>
      <c r="J135" s="156">
        <f>ROUND($I$135*$H$135,2)</f>
        <v>0</v>
      </c>
      <c r="K135" s="152" t="s">
        <v>135</v>
      </c>
      <c r="L135" s="157"/>
      <c r="M135" s="158"/>
      <c r="N135" s="159" t="s">
        <v>46</v>
      </c>
      <c r="Q135" s="126">
        <v>0.6</v>
      </c>
      <c r="R135" s="126">
        <f>$Q$135*$H$135</f>
        <v>1.7999999999999998</v>
      </c>
      <c r="S135" s="126">
        <v>0</v>
      </c>
      <c r="T135" s="127">
        <f>$S$135*$H$135</f>
        <v>0</v>
      </c>
      <c r="AR135" s="76" t="s">
        <v>183</v>
      </c>
      <c r="AT135" s="76" t="s">
        <v>179</v>
      </c>
      <c r="AU135" s="76" t="s">
        <v>148</v>
      </c>
      <c r="AY135" s="6" t="s">
        <v>130</v>
      </c>
      <c r="BE135" s="128">
        <f>IF($N$135="základní",$J$135,0)</f>
        <v>0</v>
      </c>
      <c r="BF135" s="128">
        <f>IF($N$135="snížená",$J$135,0)</f>
        <v>0</v>
      </c>
      <c r="BG135" s="128">
        <f>IF($N$135="zákl. přenesená",$J$135,0)</f>
        <v>0</v>
      </c>
      <c r="BH135" s="128">
        <f>IF($N$135="sníž. přenesená",$J$135,0)</f>
        <v>0</v>
      </c>
      <c r="BI135" s="128">
        <f>IF($N$135="nulová",$J$135,0)</f>
        <v>0</v>
      </c>
      <c r="BJ135" s="76" t="s">
        <v>23</v>
      </c>
      <c r="BK135" s="128">
        <f>ROUND($I$135*$H$135,2)</f>
        <v>0</v>
      </c>
      <c r="BL135" s="76" t="s">
        <v>15</v>
      </c>
      <c r="BM135" s="76" t="s">
        <v>205</v>
      </c>
    </row>
    <row r="136" spans="2:65" s="6" customFormat="1" ht="16.5" customHeight="1" x14ac:dyDescent="0.3">
      <c r="B136" s="22"/>
      <c r="D136" s="129" t="s">
        <v>137</v>
      </c>
      <c r="F136" s="130" t="s">
        <v>206</v>
      </c>
      <c r="L136" s="22"/>
      <c r="M136" s="48"/>
      <c r="T136" s="49"/>
      <c r="AT136" s="6" t="s">
        <v>137</v>
      </c>
      <c r="AU136" s="6" t="s">
        <v>148</v>
      </c>
    </row>
    <row r="137" spans="2:65" s="6" customFormat="1" ht="15.75" customHeight="1" x14ac:dyDescent="0.3">
      <c r="B137" s="133"/>
      <c r="D137" s="131" t="s">
        <v>146</v>
      </c>
      <c r="E137" s="134"/>
      <c r="F137" s="135" t="s">
        <v>207</v>
      </c>
      <c r="H137" s="136">
        <v>3</v>
      </c>
      <c r="L137" s="133"/>
      <c r="M137" s="137"/>
      <c r="T137" s="138"/>
      <c r="AT137" s="134" t="s">
        <v>146</v>
      </c>
      <c r="AU137" s="134" t="s">
        <v>148</v>
      </c>
      <c r="AV137" s="134" t="s">
        <v>82</v>
      </c>
      <c r="AW137" s="134" t="s">
        <v>103</v>
      </c>
      <c r="AX137" s="134" t="s">
        <v>23</v>
      </c>
      <c r="AY137" s="134" t="s">
        <v>130</v>
      </c>
    </row>
    <row r="138" spans="2:65" s="6" customFormat="1" ht="15.75" customHeight="1" x14ac:dyDescent="0.3">
      <c r="B138" s="22"/>
      <c r="C138" s="117" t="s">
        <v>28</v>
      </c>
      <c r="D138" s="117" t="s">
        <v>132</v>
      </c>
      <c r="E138" s="118" t="s">
        <v>208</v>
      </c>
      <c r="F138" s="119" t="s">
        <v>209</v>
      </c>
      <c r="G138" s="120" t="s">
        <v>88</v>
      </c>
      <c r="H138" s="121">
        <v>60</v>
      </c>
      <c r="I138" s="122"/>
      <c r="J138" s="123">
        <f>ROUND($I$138*$H$138,2)</f>
        <v>0</v>
      </c>
      <c r="K138" s="119" t="s">
        <v>135</v>
      </c>
      <c r="L138" s="22"/>
      <c r="M138" s="124"/>
      <c r="N138" s="125" t="s">
        <v>46</v>
      </c>
      <c r="Q138" s="126">
        <v>0</v>
      </c>
      <c r="R138" s="126">
        <f>$Q$138*$H$138</f>
        <v>0</v>
      </c>
      <c r="S138" s="126">
        <v>0</v>
      </c>
      <c r="T138" s="127">
        <f>$S$138*$H$138</f>
        <v>0</v>
      </c>
      <c r="AR138" s="76" t="s">
        <v>15</v>
      </c>
      <c r="AT138" s="76" t="s">
        <v>132</v>
      </c>
      <c r="AU138" s="76" t="s">
        <v>148</v>
      </c>
      <c r="AY138" s="6" t="s">
        <v>130</v>
      </c>
      <c r="BE138" s="128">
        <f>IF($N$138="základní",$J$138,0)</f>
        <v>0</v>
      </c>
      <c r="BF138" s="128">
        <f>IF($N$138="snížená",$J$138,0)</f>
        <v>0</v>
      </c>
      <c r="BG138" s="128">
        <f>IF($N$138="zákl. přenesená",$J$138,0)</f>
        <v>0</v>
      </c>
      <c r="BH138" s="128">
        <f>IF($N$138="sníž. přenesená",$J$138,0)</f>
        <v>0</v>
      </c>
      <c r="BI138" s="128">
        <f>IF($N$138="nulová",$J$138,0)</f>
        <v>0</v>
      </c>
      <c r="BJ138" s="76" t="s">
        <v>23</v>
      </c>
      <c r="BK138" s="128">
        <f>ROUND($I$138*$H$138,2)</f>
        <v>0</v>
      </c>
      <c r="BL138" s="76" t="s">
        <v>15</v>
      </c>
      <c r="BM138" s="76" t="s">
        <v>210</v>
      </c>
    </row>
    <row r="139" spans="2:65" s="6" customFormat="1" ht="27" customHeight="1" x14ac:dyDescent="0.3">
      <c r="B139" s="22"/>
      <c r="D139" s="129" t="s">
        <v>137</v>
      </c>
      <c r="F139" s="130" t="s">
        <v>211</v>
      </c>
      <c r="L139" s="22"/>
      <c r="M139" s="48"/>
      <c r="T139" s="49"/>
      <c r="AT139" s="6" t="s">
        <v>137</v>
      </c>
      <c r="AU139" s="6" t="s">
        <v>148</v>
      </c>
    </row>
    <row r="140" spans="2:65" s="6" customFormat="1" ht="98.25" customHeight="1" x14ac:dyDescent="0.3">
      <c r="B140" s="22"/>
      <c r="D140" s="131" t="s">
        <v>139</v>
      </c>
      <c r="F140" s="132" t="s">
        <v>212</v>
      </c>
      <c r="L140" s="22"/>
      <c r="M140" s="48"/>
      <c r="T140" s="49"/>
      <c r="AT140" s="6" t="s">
        <v>139</v>
      </c>
      <c r="AU140" s="6" t="s">
        <v>148</v>
      </c>
    </row>
    <row r="141" spans="2:65" s="6" customFormat="1" ht="15.75" customHeight="1" x14ac:dyDescent="0.3">
      <c r="B141" s="145"/>
      <c r="D141" s="131" t="s">
        <v>146</v>
      </c>
      <c r="E141" s="146"/>
      <c r="F141" s="147" t="s">
        <v>200</v>
      </c>
      <c r="H141" s="146"/>
      <c r="L141" s="145"/>
      <c r="M141" s="148"/>
      <c r="T141" s="149"/>
      <c r="AT141" s="146" t="s">
        <v>146</v>
      </c>
      <c r="AU141" s="146" t="s">
        <v>148</v>
      </c>
      <c r="AV141" s="146" t="s">
        <v>23</v>
      </c>
      <c r="AW141" s="146" t="s">
        <v>103</v>
      </c>
      <c r="AX141" s="146" t="s">
        <v>75</v>
      </c>
      <c r="AY141" s="146" t="s">
        <v>130</v>
      </c>
    </row>
    <row r="142" spans="2:65" s="6" customFormat="1" ht="15.75" customHeight="1" x14ac:dyDescent="0.3">
      <c r="B142" s="133"/>
      <c r="D142" s="131" t="s">
        <v>146</v>
      </c>
      <c r="E142" s="134"/>
      <c r="F142" s="135" t="s">
        <v>201</v>
      </c>
      <c r="H142" s="136">
        <v>60</v>
      </c>
      <c r="L142" s="133"/>
      <c r="M142" s="137"/>
      <c r="T142" s="138"/>
      <c r="AT142" s="134" t="s">
        <v>146</v>
      </c>
      <c r="AU142" s="134" t="s">
        <v>148</v>
      </c>
      <c r="AV142" s="134" t="s">
        <v>82</v>
      </c>
      <c r="AW142" s="134" t="s">
        <v>103</v>
      </c>
      <c r="AX142" s="134" t="s">
        <v>23</v>
      </c>
      <c r="AY142" s="134" t="s">
        <v>130</v>
      </c>
    </row>
    <row r="143" spans="2:65" s="6" customFormat="1" ht="15.75" customHeight="1" x14ac:dyDescent="0.3">
      <c r="B143" s="22"/>
      <c r="C143" s="150" t="s">
        <v>213</v>
      </c>
      <c r="D143" s="150" t="s">
        <v>179</v>
      </c>
      <c r="E143" s="151" t="s">
        <v>214</v>
      </c>
      <c r="F143" s="152" t="s">
        <v>215</v>
      </c>
      <c r="G143" s="153" t="s">
        <v>216</v>
      </c>
      <c r="H143" s="154">
        <v>3</v>
      </c>
      <c r="I143" s="155"/>
      <c r="J143" s="156">
        <f>ROUND($I$143*$H$143,2)</f>
        <v>0</v>
      </c>
      <c r="K143" s="152" t="s">
        <v>135</v>
      </c>
      <c r="L143" s="157"/>
      <c r="M143" s="158"/>
      <c r="N143" s="159" t="s">
        <v>46</v>
      </c>
      <c r="Q143" s="126">
        <v>1E-3</v>
      </c>
      <c r="R143" s="126">
        <f>$Q$143*$H$143</f>
        <v>3.0000000000000001E-3</v>
      </c>
      <c r="S143" s="126">
        <v>0</v>
      </c>
      <c r="T143" s="127">
        <f>$S$143*$H$143</f>
        <v>0</v>
      </c>
      <c r="AR143" s="76" t="s">
        <v>183</v>
      </c>
      <c r="AT143" s="76" t="s">
        <v>179</v>
      </c>
      <c r="AU143" s="76" t="s">
        <v>148</v>
      </c>
      <c r="AY143" s="6" t="s">
        <v>130</v>
      </c>
      <c r="BE143" s="128">
        <f>IF($N$143="základní",$J$143,0)</f>
        <v>0</v>
      </c>
      <c r="BF143" s="128">
        <f>IF($N$143="snížená",$J$143,0)</f>
        <v>0</v>
      </c>
      <c r="BG143" s="128">
        <f>IF($N$143="zákl. přenesená",$J$143,0)</f>
        <v>0</v>
      </c>
      <c r="BH143" s="128">
        <f>IF($N$143="sníž. přenesená",$J$143,0)</f>
        <v>0</v>
      </c>
      <c r="BI143" s="128">
        <f>IF($N$143="nulová",$J$143,0)</f>
        <v>0</v>
      </c>
      <c r="BJ143" s="76" t="s">
        <v>23</v>
      </c>
      <c r="BK143" s="128">
        <f>ROUND($I$143*$H$143,2)</f>
        <v>0</v>
      </c>
      <c r="BL143" s="76" t="s">
        <v>15</v>
      </c>
      <c r="BM143" s="76" t="s">
        <v>217</v>
      </c>
    </row>
    <row r="144" spans="2:65" s="6" customFormat="1" ht="16.5" customHeight="1" x14ac:dyDescent="0.3">
      <c r="B144" s="22"/>
      <c r="D144" s="129" t="s">
        <v>137</v>
      </c>
      <c r="F144" s="130" t="s">
        <v>218</v>
      </c>
      <c r="L144" s="22"/>
      <c r="M144" s="48"/>
      <c r="T144" s="49"/>
      <c r="AT144" s="6" t="s">
        <v>137</v>
      </c>
      <c r="AU144" s="6" t="s">
        <v>148</v>
      </c>
    </row>
    <row r="145" spans="2:65" s="6" customFormat="1" ht="15.75" customHeight="1" x14ac:dyDescent="0.3">
      <c r="B145" s="133"/>
      <c r="D145" s="131" t="s">
        <v>146</v>
      </c>
      <c r="E145" s="134"/>
      <c r="F145" s="135" t="s">
        <v>219</v>
      </c>
      <c r="H145" s="136">
        <v>3</v>
      </c>
      <c r="L145" s="133"/>
      <c r="M145" s="137"/>
      <c r="T145" s="138"/>
      <c r="AT145" s="134" t="s">
        <v>146</v>
      </c>
      <c r="AU145" s="134" t="s">
        <v>148</v>
      </c>
      <c r="AV145" s="134" t="s">
        <v>82</v>
      </c>
      <c r="AW145" s="134" t="s">
        <v>103</v>
      </c>
      <c r="AX145" s="134" t="s">
        <v>23</v>
      </c>
      <c r="AY145" s="134" t="s">
        <v>130</v>
      </c>
    </row>
    <row r="146" spans="2:65" s="106" customFormat="1" ht="30.75" customHeight="1" x14ac:dyDescent="0.3">
      <c r="B146" s="107"/>
      <c r="D146" s="108" t="s">
        <v>74</v>
      </c>
      <c r="E146" s="115" t="s">
        <v>169</v>
      </c>
      <c r="F146" s="115" t="s">
        <v>220</v>
      </c>
      <c r="J146" s="116">
        <f>$BK$146</f>
        <v>0</v>
      </c>
      <c r="L146" s="107"/>
      <c r="M146" s="111"/>
      <c r="P146" s="112">
        <f>SUM($P$147:$P$191)</f>
        <v>0</v>
      </c>
      <c r="R146" s="112">
        <f>SUM($R$147:$R$191)</f>
        <v>227.1723126</v>
      </c>
      <c r="T146" s="113">
        <f>SUM($T$147:$T$191)</f>
        <v>0</v>
      </c>
      <c r="AR146" s="108" t="s">
        <v>23</v>
      </c>
      <c r="AT146" s="108" t="s">
        <v>74</v>
      </c>
      <c r="AU146" s="108" t="s">
        <v>23</v>
      </c>
      <c r="AY146" s="108" t="s">
        <v>130</v>
      </c>
      <c r="BK146" s="114">
        <f>SUM($BK$147:$BK$191)</f>
        <v>0</v>
      </c>
    </row>
    <row r="147" spans="2:65" s="6" customFormat="1" ht="15.75" customHeight="1" x14ac:dyDescent="0.3">
      <c r="B147" s="22"/>
      <c r="C147" s="117" t="s">
        <v>221</v>
      </c>
      <c r="D147" s="117" t="s">
        <v>132</v>
      </c>
      <c r="E147" s="118" t="s">
        <v>222</v>
      </c>
      <c r="F147" s="119" t="s">
        <v>223</v>
      </c>
      <c r="G147" s="120" t="s">
        <v>88</v>
      </c>
      <c r="H147" s="121">
        <v>971.42399999999998</v>
      </c>
      <c r="I147" s="122"/>
      <c r="J147" s="123">
        <f>ROUND($I$147*$H$147,2)</f>
        <v>0</v>
      </c>
      <c r="K147" s="119" t="s">
        <v>135</v>
      </c>
      <c r="L147" s="22"/>
      <c r="M147" s="124"/>
      <c r="N147" s="125" t="s">
        <v>46</v>
      </c>
      <c r="Q147" s="126">
        <v>0</v>
      </c>
      <c r="R147" s="126">
        <f>$Q$147*$H$147</f>
        <v>0</v>
      </c>
      <c r="S147" s="126">
        <v>0</v>
      </c>
      <c r="T147" s="127">
        <f>$S$147*$H$147</f>
        <v>0</v>
      </c>
      <c r="AR147" s="76" t="s">
        <v>15</v>
      </c>
      <c r="AT147" s="76" t="s">
        <v>132</v>
      </c>
      <c r="AU147" s="76" t="s">
        <v>82</v>
      </c>
      <c r="AY147" s="6" t="s">
        <v>130</v>
      </c>
      <c r="BE147" s="128">
        <f>IF($N$147="základní",$J$147,0)</f>
        <v>0</v>
      </c>
      <c r="BF147" s="128">
        <f>IF($N$147="snížená",$J$147,0)</f>
        <v>0</v>
      </c>
      <c r="BG147" s="128">
        <f>IF($N$147="zákl. přenesená",$J$147,0)</f>
        <v>0</v>
      </c>
      <c r="BH147" s="128">
        <f>IF($N$147="sníž. přenesená",$J$147,0)</f>
        <v>0</v>
      </c>
      <c r="BI147" s="128">
        <f>IF($N$147="nulová",$J$147,0)</f>
        <v>0</v>
      </c>
      <c r="BJ147" s="76" t="s">
        <v>23</v>
      </c>
      <c r="BK147" s="128">
        <f>ROUND($I$147*$H$147,2)</f>
        <v>0</v>
      </c>
      <c r="BL147" s="76" t="s">
        <v>15</v>
      </c>
      <c r="BM147" s="76" t="s">
        <v>224</v>
      </c>
    </row>
    <row r="148" spans="2:65" s="6" customFormat="1" ht="16.5" customHeight="1" x14ac:dyDescent="0.3">
      <c r="B148" s="22"/>
      <c r="D148" s="129" t="s">
        <v>137</v>
      </c>
      <c r="F148" s="130" t="s">
        <v>225</v>
      </c>
      <c r="L148" s="22"/>
      <c r="M148" s="48"/>
      <c r="T148" s="49"/>
      <c r="AT148" s="6" t="s">
        <v>137</v>
      </c>
      <c r="AU148" s="6" t="s">
        <v>82</v>
      </c>
    </row>
    <row r="149" spans="2:65" s="6" customFormat="1" ht="15.75" customHeight="1" x14ac:dyDescent="0.3">
      <c r="B149" s="133"/>
      <c r="D149" s="131" t="s">
        <v>146</v>
      </c>
      <c r="E149" s="134"/>
      <c r="F149" s="135" t="s">
        <v>87</v>
      </c>
      <c r="H149" s="136">
        <v>779.39499999999998</v>
      </c>
      <c r="L149" s="133"/>
      <c r="M149" s="137"/>
      <c r="T149" s="138"/>
      <c r="AT149" s="134" t="s">
        <v>146</v>
      </c>
      <c r="AU149" s="134" t="s">
        <v>82</v>
      </c>
      <c r="AV149" s="134" t="s">
        <v>82</v>
      </c>
      <c r="AW149" s="134" t="s">
        <v>103</v>
      </c>
      <c r="AX149" s="134" t="s">
        <v>75</v>
      </c>
      <c r="AY149" s="134" t="s">
        <v>130</v>
      </c>
    </row>
    <row r="150" spans="2:65" s="6" customFormat="1" ht="15.75" customHeight="1" x14ac:dyDescent="0.3">
      <c r="B150" s="133"/>
      <c r="D150" s="131" t="s">
        <v>146</v>
      </c>
      <c r="E150" s="134"/>
      <c r="F150" s="135" t="s">
        <v>93</v>
      </c>
      <c r="H150" s="136">
        <v>105.959</v>
      </c>
      <c r="L150" s="133"/>
      <c r="M150" s="137"/>
      <c r="T150" s="138"/>
      <c r="AT150" s="134" t="s">
        <v>146</v>
      </c>
      <c r="AU150" s="134" t="s">
        <v>82</v>
      </c>
      <c r="AV150" s="134" t="s">
        <v>82</v>
      </c>
      <c r="AW150" s="134" t="s">
        <v>103</v>
      </c>
      <c r="AX150" s="134" t="s">
        <v>75</v>
      </c>
      <c r="AY150" s="134" t="s">
        <v>130</v>
      </c>
    </row>
    <row r="151" spans="2:65" s="6" customFormat="1" ht="15.75" customHeight="1" x14ac:dyDescent="0.3">
      <c r="B151" s="133"/>
      <c r="D151" s="131" t="s">
        <v>146</v>
      </c>
      <c r="E151" s="134"/>
      <c r="F151" s="135" t="s">
        <v>95</v>
      </c>
      <c r="H151" s="136">
        <v>86.07</v>
      </c>
      <c r="L151" s="133"/>
      <c r="M151" s="137"/>
      <c r="T151" s="138"/>
      <c r="AT151" s="134" t="s">
        <v>146</v>
      </c>
      <c r="AU151" s="134" t="s">
        <v>82</v>
      </c>
      <c r="AV151" s="134" t="s">
        <v>82</v>
      </c>
      <c r="AW151" s="134" t="s">
        <v>103</v>
      </c>
      <c r="AX151" s="134" t="s">
        <v>75</v>
      </c>
      <c r="AY151" s="134" t="s">
        <v>130</v>
      </c>
    </row>
    <row r="152" spans="2:65" s="6" customFormat="1" ht="15.75" customHeight="1" x14ac:dyDescent="0.3">
      <c r="B152" s="139"/>
      <c r="D152" s="131" t="s">
        <v>146</v>
      </c>
      <c r="E152" s="140"/>
      <c r="F152" s="141" t="s">
        <v>147</v>
      </c>
      <c r="H152" s="142">
        <v>971.42399999999998</v>
      </c>
      <c r="L152" s="139"/>
      <c r="M152" s="143"/>
      <c r="T152" s="144"/>
      <c r="AT152" s="140" t="s">
        <v>146</v>
      </c>
      <c r="AU152" s="140" t="s">
        <v>82</v>
      </c>
      <c r="AV152" s="140" t="s">
        <v>15</v>
      </c>
      <c r="AW152" s="140" t="s">
        <v>103</v>
      </c>
      <c r="AX152" s="140" t="s">
        <v>23</v>
      </c>
      <c r="AY152" s="140" t="s">
        <v>130</v>
      </c>
    </row>
    <row r="153" spans="2:65" s="6" customFormat="1" ht="15.75" customHeight="1" x14ac:dyDescent="0.3">
      <c r="B153" s="22"/>
      <c r="C153" s="117" t="s">
        <v>226</v>
      </c>
      <c r="D153" s="117" t="s">
        <v>132</v>
      </c>
      <c r="E153" s="118" t="s">
        <v>227</v>
      </c>
      <c r="F153" s="119" t="s">
        <v>228</v>
      </c>
      <c r="G153" s="120" t="s">
        <v>88</v>
      </c>
      <c r="H153" s="121">
        <v>779.39499999999998</v>
      </c>
      <c r="I153" s="122"/>
      <c r="J153" s="123">
        <f>ROUND($I$153*$H$153,2)</f>
        <v>0</v>
      </c>
      <c r="K153" s="119" t="s">
        <v>135</v>
      </c>
      <c r="L153" s="22"/>
      <c r="M153" s="124"/>
      <c r="N153" s="125" t="s">
        <v>46</v>
      </c>
      <c r="Q153" s="126">
        <v>8.4250000000000005E-2</v>
      </c>
      <c r="R153" s="126">
        <f>$Q$153*$H$153</f>
        <v>65.66402875</v>
      </c>
      <c r="S153" s="126">
        <v>0</v>
      </c>
      <c r="T153" s="127">
        <f>$S$153*$H$153</f>
        <v>0</v>
      </c>
      <c r="AR153" s="76" t="s">
        <v>15</v>
      </c>
      <c r="AT153" s="76" t="s">
        <v>132</v>
      </c>
      <c r="AU153" s="76" t="s">
        <v>82</v>
      </c>
      <c r="AY153" s="6" t="s">
        <v>130</v>
      </c>
      <c r="BE153" s="128">
        <f>IF($N$153="základní",$J$153,0)</f>
        <v>0</v>
      </c>
      <c r="BF153" s="128">
        <f>IF($N$153="snížená",$J$153,0)</f>
        <v>0</v>
      </c>
      <c r="BG153" s="128">
        <f>IF($N$153="zákl. přenesená",$J$153,0)</f>
        <v>0</v>
      </c>
      <c r="BH153" s="128">
        <f>IF($N$153="sníž. přenesená",$J$153,0)</f>
        <v>0</v>
      </c>
      <c r="BI153" s="128">
        <f>IF($N$153="nulová",$J$153,0)</f>
        <v>0</v>
      </c>
      <c r="BJ153" s="76" t="s">
        <v>23</v>
      </c>
      <c r="BK153" s="128">
        <f>ROUND($I$153*$H$153,2)</f>
        <v>0</v>
      </c>
      <c r="BL153" s="76" t="s">
        <v>15</v>
      </c>
      <c r="BM153" s="76" t="s">
        <v>229</v>
      </c>
    </row>
    <row r="154" spans="2:65" s="6" customFormat="1" ht="38.25" customHeight="1" x14ac:dyDescent="0.3">
      <c r="B154" s="22"/>
      <c r="D154" s="129" t="s">
        <v>137</v>
      </c>
      <c r="F154" s="130" t="s">
        <v>230</v>
      </c>
      <c r="L154" s="22"/>
      <c r="M154" s="48"/>
      <c r="T154" s="49"/>
      <c r="AT154" s="6" t="s">
        <v>137</v>
      </c>
      <c r="AU154" s="6" t="s">
        <v>82</v>
      </c>
    </row>
    <row r="155" spans="2:65" s="6" customFormat="1" ht="98.25" customHeight="1" x14ac:dyDescent="0.3">
      <c r="B155" s="22"/>
      <c r="D155" s="131" t="s">
        <v>139</v>
      </c>
      <c r="F155" s="132" t="s">
        <v>231</v>
      </c>
      <c r="L155" s="22"/>
      <c r="M155" s="48"/>
      <c r="T155" s="49"/>
      <c r="AT155" s="6" t="s">
        <v>139</v>
      </c>
      <c r="AU155" s="6" t="s">
        <v>82</v>
      </c>
    </row>
    <row r="156" spans="2:65" s="6" customFormat="1" ht="15.75" customHeight="1" x14ac:dyDescent="0.3">
      <c r="B156" s="22"/>
      <c r="C156" s="150" t="s">
        <v>232</v>
      </c>
      <c r="D156" s="150" t="s">
        <v>179</v>
      </c>
      <c r="E156" s="151" t="s">
        <v>233</v>
      </c>
      <c r="F156" s="152" t="s">
        <v>234</v>
      </c>
      <c r="G156" s="153" t="s">
        <v>88</v>
      </c>
      <c r="H156" s="154">
        <v>803</v>
      </c>
      <c r="I156" s="155"/>
      <c r="J156" s="156">
        <f>ROUND($I$156*$H$156,2)</f>
        <v>0</v>
      </c>
      <c r="K156" s="152" t="s">
        <v>135</v>
      </c>
      <c r="L156" s="157"/>
      <c r="M156" s="158"/>
      <c r="N156" s="159" t="s">
        <v>46</v>
      </c>
      <c r="Q156" s="126">
        <v>0.14000000000000001</v>
      </c>
      <c r="R156" s="126">
        <f>$Q$156*$H$156</f>
        <v>112.42000000000002</v>
      </c>
      <c r="S156" s="126">
        <v>0</v>
      </c>
      <c r="T156" s="127">
        <f>$S$156*$H$156</f>
        <v>0</v>
      </c>
      <c r="AR156" s="76" t="s">
        <v>183</v>
      </c>
      <c r="AT156" s="76" t="s">
        <v>179</v>
      </c>
      <c r="AU156" s="76" t="s">
        <v>82</v>
      </c>
      <c r="AY156" s="6" t="s">
        <v>130</v>
      </c>
      <c r="BE156" s="128">
        <f>IF($N$156="základní",$J$156,0)</f>
        <v>0</v>
      </c>
      <c r="BF156" s="128">
        <f>IF($N$156="snížená",$J$156,0)</f>
        <v>0</v>
      </c>
      <c r="BG156" s="128">
        <f>IF($N$156="zákl. přenesená",$J$156,0)</f>
        <v>0</v>
      </c>
      <c r="BH156" s="128">
        <f>IF($N$156="sníž. přenesená",$J$156,0)</f>
        <v>0</v>
      </c>
      <c r="BI156" s="128">
        <f>IF($N$156="nulová",$J$156,0)</f>
        <v>0</v>
      </c>
      <c r="BJ156" s="76" t="s">
        <v>23</v>
      </c>
      <c r="BK156" s="128">
        <f>ROUND($I$156*$H$156,2)</f>
        <v>0</v>
      </c>
      <c r="BL156" s="76" t="s">
        <v>15</v>
      </c>
      <c r="BM156" s="76" t="s">
        <v>235</v>
      </c>
    </row>
    <row r="157" spans="2:65" s="6" customFormat="1" ht="15.75" customHeight="1" x14ac:dyDescent="0.3">
      <c r="B157" s="133"/>
      <c r="D157" s="129" t="s">
        <v>146</v>
      </c>
      <c r="E157" s="135"/>
      <c r="F157" s="135" t="s">
        <v>236</v>
      </c>
      <c r="H157" s="136">
        <v>802.77700000000004</v>
      </c>
      <c r="L157" s="133"/>
      <c r="M157" s="137"/>
      <c r="T157" s="138"/>
      <c r="AT157" s="134" t="s">
        <v>146</v>
      </c>
      <c r="AU157" s="134" t="s">
        <v>82</v>
      </c>
      <c r="AV157" s="134" t="s">
        <v>82</v>
      </c>
      <c r="AW157" s="134" t="s">
        <v>103</v>
      </c>
      <c r="AX157" s="134" t="s">
        <v>75</v>
      </c>
      <c r="AY157" s="134" t="s">
        <v>130</v>
      </c>
    </row>
    <row r="158" spans="2:65" s="6" customFormat="1" ht="15.75" customHeight="1" x14ac:dyDescent="0.3">
      <c r="B158" s="160"/>
      <c r="D158" s="131" t="s">
        <v>146</v>
      </c>
      <c r="E158" s="161"/>
      <c r="F158" s="162" t="s">
        <v>237</v>
      </c>
      <c r="H158" s="163">
        <v>802.77700000000004</v>
      </c>
      <c r="L158" s="160"/>
      <c r="M158" s="164"/>
      <c r="T158" s="165"/>
      <c r="AT158" s="161" t="s">
        <v>146</v>
      </c>
      <c r="AU158" s="161" t="s">
        <v>82</v>
      </c>
      <c r="AV158" s="161" t="s">
        <v>148</v>
      </c>
      <c r="AW158" s="161" t="s">
        <v>103</v>
      </c>
      <c r="AX158" s="161" t="s">
        <v>75</v>
      </c>
      <c r="AY158" s="161" t="s">
        <v>130</v>
      </c>
    </row>
    <row r="159" spans="2:65" s="6" customFormat="1" ht="15.75" customHeight="1" x14ac:dyDescent="0.3">
      <c r="B159" s="133"/>
      <c r="D159" s="131" t="s">
        <v>146</v>
      </c>
      <c r="E159" s="134"/>
      <c r="F159" s="135" t="s">
        <v>238</v>
      </c>
      <c r="H159" s="136">
        <v>803</v>
      </c>
      <c r="L159" s="133"/>
      <c r="M159" s="137"/>
      <c r="T159" s="138"/>
      <c r="AT159" s="134" t="s">
        <v>146</v>
      </c>
      <c r="AU159" s="134" t="s">
        <v>82</v>
      </c>
      <c r="AV159" s="134" t="s">
        <v>82</v>
      </c>
      <c r="AW159" s="134" t="s">
        <v>103</v>
      </c>
      <c r="AX159" s="134" t="s">
        <v>23</v>
      </c>
      <c r="AY159" s="134" t="s">
        <v>130</v>
      </c>
    </row>
    <row r="160" spans="2:65" s="6" customFormat="1" ht="15.75" customHeight="1" x14ac:dyDescent="0.3">
      <c r="B160" s="22"/>
      <c r="C160" s="117" t="s">
        <v>9</v>
      </c>
      <c r="D160" s="117" t="s">
        <v>132</v>
      </c>
      <c r="E160" s="118" t="s">
        <v>239</v>
      </c>
      <c r="F160" s="119" t="s">
        <v>240</v>
      </c>
      <c r="G160" s="120" t="s">
        <v>88</v>
      </c>
      <c r="H160" s="121">
        <v>192.029</v>
      </c>
      <c r="I160" s="122"/>
      <c r="J160" s="123">
        <f>ROUND($I$160*$H$160,2)</f>
        <v>0</v>
      </c>
      <c r="K160" s="119" t="s">
        <v>135</v>
      </c>
      <c r="L160" s="22"/>
      <c r="M160" s="124"/>
      <c r="N160" s="125" t="s">
        <v>46</v>
      </c>
      <c r="Q160" s="126">
        <v>8.5650000000000004E-2</v>
      </c>
      <c r="R160" s="126">
        <f>$Q$160*$H$160</f>
        <v>16.447283850000002</v>
      </c>
      <c r="S160" s="126">
        <v>0</v>
      </c>
      <c r="T160" s="127">
        <f>$S$160*$H$160</f>
        <v>0</v>
      </c>
      <c r="AR160" s="76" t="s">
        <v>15</v>
      </c>
      <c r="AT160" s="76" t="s">
        <v>132</v>
      </c>
      <c r="AU160" s="76" t="s">
        <v>82</v>
      </c>
      <c r="AY160" s="6" t="s">
        <v>130</v>
      </c>
      <c r="BE160" s="128">
        <f>IF($N$160="základní",$J$160,0)</f>
        <v>0</v>
      </c>
      <c r="BF160" s="128">
        <f>IF($N$160="snížená",$J$160,0)</f>
        <v>0</v>
      </c>
      <c r="BG160" s="128">
        <f>IF($N$160="zákl. přenesená",$J$160,0)</f>
        <v>0</v>
      </c>
      <c r="BH160" s="128">
        <f>IF($N$160="sníž. přenesená",$J$160,0)</f>
        <v>0</v>
      </c>
      <c r="BI160" s="128">
        <f>IF($N$160="nulová",$J$160,0)</f>
        <v>0</v>
      </c>
      <c r="BJ160" s="76" t="s">
        <v>23</v>
      </c>
      <c r="BK160" s="128">
        <f>ROUND($I$160*$H$160,2)</f>
        <v>0</v>
      </c>
      <c r="BL160" s="76" t="s">
        <v>15</v>
      </c>
      <c r="BM160" s="76" t="s">
        <v>241</v>
      </c>
    </row>
    <row r="161" spans="2:51" s="6" customFormat="1" ht="38.25" customHeight="1" x14ac:dyDescent="0.3">
      <c r="B161" s="22"/>
      <c r="D161" s="129" t="s">
        <v>137</v>
      </c>
      <c r="F161" s="130" t="s">
        <v>242</v>
      </c>
      <c r="L161" s="22"/>
      <c r="M161" s="48"/>
      <c r="T161" s="49"/>
      <c r="AT161" s="6" t="s">
        <v>137</v>
      </c>
      <c r="AU161" s="6" t="s">
        <v>82</v>
      </c>
    </row>
    <row r="162" spans="2:51" s="6" customFormat="1" ht="98.25" customHeight="1" x14ac:dyDescent="0.3">
      <c r="B162" s="22"/>
      <c r="D162" s="131" t="s">
        <v>139</v>
      </c>
      <c r="F162" s="132" t="s">
        <v>231</v>
      </c>
      <c r="L162" s="22"/>
      <c r="M162" s="48"/>
      <c r="T162" s="49"/>
      <c r="AT162" s="6" t="s">
        <v>139</v>
      </c>
      <c r="AU162" s="6" t="s">
        <v>82</v>
      </c>
    </row>
    <row r="163" spans="2:51" s="6" customFormat="1" ht="15.75" customHeight="1" x14ac:dyDescent="0.3">
      <c r="B163" s="145"/>
      <c r="D163" s="131" t="s">
        <v>146</v>
      </c>
      <c r="E163" s="146"/>
      <c r="F163" s="147" t="s">
        <v>243</v>
      </c>
      <c r="H163" s="146"/>
      <c r="L163" s="145"/>
      <c r="M163" s="148"/>
      <c r="T163" s="149"/>
      <c r="AT163" s="146" t="s">
        <v>146</v>
      </c>
      <c r="AU163" s="146" t="s">
        <v>82</v>
      </c>
      <c r="AV163" s="146" t="s">
        <v>23</v>
      </c>
      <c r="AW163" s="146" t="s">
        <v>103</v>
      </c>
      <c r="AX163" s="146" t="s">
        <v>75</v>
      </c>
      <c r="AY163" s="146" t="s">
        <v>130</v>
      </c>
    </row>
    <row r="164" spans="2:51" s="6" customFormat="1" ht="15.75" customHeight="1" x14ac:dyDescent="0.3">
      <c r="B164" s="145"/>
      <c r="D164" s="131" t="s">
        <v>146</v>
      </c>
      <c r="E164" s="146"/>
      <c r="F164" s="147" t="s">
        <v>244</v>
      </c>
      <c r="H164" s="146"/>
      <c r="L164" s="145"/>
      <c r="M164" s="148"/>
      <c r="T164" s="149"/>
      <c r="AT164" s="146" t="s">
        <v>146</v>
      </c>
      <c r="AU164" s="146" t="s">
        <v>82</v>
      </c>
      <c r="AV164" s="146" t="s">
        <v>23</v>
      </c>
      <c r="AW164" s="146" t="s">
        <v>103</v>
      </c>
      <c r="AX164" s="146" t="s">
        <v>75</v>
      </c>
      <c r="AY164" s="146" t="s">
        <v>130</v>
      </c>
    </row>
    <row r="165" spans="2:51" s="6" customFormat="1" ht="15.75" customHeight="1" x14ac:dyDescent="0.3">
      <c r="B165" s="133"/>
      <c r="D165" s="131" t="s">
        <v>146</v>
      </c>
      <c r="E165" s="134"/>
      <c r="F165" s="135" t="s">
        <v>245</v>
      </c>
      <c r="H165" s="136">
        <v>34.619</v>
      </c>
      <c r="L165" s="133"/>
      <c r="M165" s="137"/>
      <c r="T165" s="138"/>
      <c r="AT165" s="134" t="s">
        <v>146</v>
      </c>
      <c r="AU165" s="134" t="s">
        <v>82</v>
      </c>
      <c r="AV165" s="134" t="s">
        <v>82</v>
      </c>
      <c r="AW165" s="134" t="s">
        <v>103</v>
      </c>
      <c r="AX165" s="134" t="s">
        <v>75</v>
      </c>
      <c r="AY165" s="134" t="s">
        <v>130</v>
      </c>
    </row>
    <row r="166" spans="2:51" s="6" customFormat="1" ht="15.75" customHeight="1" x14ac:dyDescent="0.3">
      <c r="B166" s="145"/>
      <c r="D166" s="131" t="s">
        <v>146</v>
      </c>
      <c r="E166" s="146"/>
      <c r="F166" s="147" t="s">
        <v>246</v>
      </c>
      <c r="H166" s="146"/>
      <c r="L166" s="145"/>
      <c r="M166" s="148"/>
      <c r="T166" s="149"/>
      <c r="AT166" s="146" t="s">
        <v>146</v>
      </c>
      <c r="AU166" s="146" t="s">
        <v>82</v>
      </c>
      <c r="AV166" s="146" t="s">
        <v>23</v>
      </c>
      <c r="AW166" s="146" t="s">
        <v>103</v>
      </c>
      <c r="AX166" s="146" t="s">
        <v>75</v>
      </c>
      <c r="AY166" s="146" t="s">
        <v>130</v>
      </c>
    </row>
    <row r="167" spans="2:51" s="6" customFormat="1" ht="15.75" customHeight="1" x14ac:dyDescent="0.3">
      <c r="B167" s="133"/>
      <c r="D167" s="131" t="s">
        <v>146</v>
      </c>
      <c r="E167" s="134"/>
      <c r="F167" s="135" t="s">
        <v>247</v>
      </c>
      <c r="H167" s="136">
        <v>22.75</v>
      </c>
      <c r="L167" s="133"/>
      <c r="M167" s="137"/>
      <c r="T167" s="138"/>
      <c r="AT167" s="134" t="s">
        <v>146</v>
      </c>
      <c r="AU167" s="134" t="s">
        <v>82</v>
      </c>
      <c r="AV167" s="134" t="s">
        <v>82</v>
      </c>
      <c r="AW167" s="134" t="s">
        <v>103</v>
      </c>
      <c r="AX167" s="134" t="s">
        <v>75</v>
      </c>
      <c r="AY167" s="134" t="s">
        <v>130</v>
      </c>
    </row>
    <row r="168" spans="2:51" s="6" customFormat="1" ht="15.75" customHeight="1" x14ac:dyDescent="0.3">
      <c r="B168" s="145"/>
      <c r="D168" s="131" t="s">
        <v>146</v>
      </c>
      <c r="E168" s="146"/>
      <c r="F168" s="147" t="s">
        <v>248</v>
      </c>
      <c r="H168" s="146"/>
      <c r="L168" s="145"/>
      <c r="M168" s="148"/>
      <c r="T168" s="149"/>
      <c r="AT168" s="146" t="s">
        <v>146</v>
      </c>
      <c r="AU168" s="146" t="s">
        <v>82</v>
      </c>
      <c r="AV168" s="146" t="s">
        <v>23</v>
      </c>
      <c r="AW168" s="146" t="s">
        <v>103</v>
      </c>
      <c r="AX168" s="146" t="s">
        <v>75</v>
      </c>
      <c r="AY168" s="146" t="s">
        <v>130</v>
      </c>
    </row>
    <row r="169" spans="2:51" s="6" customFormat="1" ht="15.75" customHeight="1" x14ac:dyDescent="0.3">
      <c r="B169" s="133"/>
      <c r="D169" s="131" t="s">
        <v>146</v>
      </c>
      <c r="E169" s="134"/>
      <c r="F169" s="135" t="s">
        <v>249</v>
      </c>
      <c r="H169" s="136">
        <v>38.020000000000003</v>
      </c>
      <c r="L169" s="133"/>
      <c r="M169" s="137"/>
      <c r="T169" s="138"/>
      <c r="AT169" s="134" t="s">
        <v>146</v>
      </c>
      <c r="AU169" s="134" t="s">
        <v>82</v>
      </c>
      <c r="AV169" s="134" t="s">
        <v>82</v>
      </c>
      <c r="AW169" s="134" t="s">
        <v>103</v>
      </c>
      <c r="AX169" s="134" t="s">
        <v>75</v>
      </c>
      <c r="AY169" s="134" t="s">
        <v>130</v>
      </c>
    </row>
    <row r="170" spans="2:51" s="6" customFormat="1" ht="15.75" customHeight="1" x14ac:dyDescent="0.3">
      <c r="B170" s="145"/>
      <c r="D170" s="131" t="s">
        <v>146</v>
      </c>
      <c r="E170" s="146"/>
      <c r="F170" s="147" t="s">
        <v>250</v>
      </c>
      <c r="H170" s="146"/>
      <c r="L170" s="145"/>
      <c r="M170" s="148"/>
      <c r="T170" s="149"/>
      <c r="AT170" s="146" t="s">
        <v>146</v>
      </c>
      <c r="AU170" s="146" t="s">
        <v>82</v>
      </c>
      <c r="AV170" s="146" t="s">
        <v>23</v>
      </c>
      <c r="AW170" s="146" t="s">
        <v>103</v>
      </c>
      <c r="AX170" s="146" t="s">
        <v>75</v>
      </c>
      <c r="AY170" s="146" t="s">
        <v>130</v>
      </c>
    </row>
    <row r="171" spans="2:51" s="6" customFormat="1" ht="15.75" customHeight="1" x14ac:dyDescent="0.3">
      <c r="B171" s="133"/>
      <c r="D171" s="131" t="s">
        <v>146</v>
      </c>
      <c r="E171" s="134"/>
      <c r="F171" s="135" t="s">
        <v>251</v>
      </c>
      <c r="H171" s="136">
        <v>10.57</v>
      </c>
      <c r="L171" s="133"/>
      <c r="M171" s="137"/>
      <c r="T171" s="138"/>
      <c r="AT171" s="134" t="s">
        <v>146</v>
      </c>
      <c r="AU171" s="134" t="s">
        <v>82</v>
      </c>
      <c r="AV171" s="134" t="s">
        <v>82</v>
      </c>
      <c r="AW171" s="134" t="s">
        <v>103</v>
      </c>
      <c r="AX171" s="134" t="s">
        <v>75</v>
      </c>
      <c r="AY171" s="134" t="s">
        <v>130</v>
      </c>
    </row>
    <row r="172" spans="2:51" s="6" customFormat="1" ht="15.75" customHeight="1" x14ac:dyDescent="0.3">
      <c r="B172" s="160"/>
      <c r="D172" s="131" t="s">
        <v>146</v>
      </c>
      <c r="E172" s="161" t="s">
        <v>93</v>
      </c>
      <c r="F172" s="162" t="s">
        <v>237</v>
      </c>
      <c r="H172" s="163">
        <v>105.959</v>
      </c>
      <c r="L172" s="160"/>
      <c r="M172" s="164"/>
      <c r="T172" s="165"/>
      <c r="AT172" s="161" t="s">
        <v>146</v>
      </c>
      <c r="AU172" s="161" t="s">
        <v>82</v>
      </c>
      <c r="AV172" s="161" t="s">
        <v>148</v>
      </c>
      <c r="AW172" s="161" t="s">
        <v>103</v>
      </c>
      <c r="AX172" s="161" t="s">
        <v>75</v>
      </c>
      <c r="AY172" s="161" t="s">
        <v>130</v>
      </c>
    </row>
    <row r="173" spans="2:51" s="6" customFormat="1" ht="15.75" customHeight="1" x14ac:dyDescent="0.3">
      <c r="B173" s="145"/>
      <c r="D173" s="131" t="s">
        <v>146</v>
      </c>
      <c r="E173" s="146"/>
      <c r="F173" s="147" t="s">
        <v>252</v>
      </c>
      <c r="H173" s="146"/>
      <c r="L173" s="145"/>
      <c r="M173" s="148"/>
      <c r="T173" s="149"/>
      <c r="AT173" s="146" t="s">
        <v>146</v>
      </c>
      <c r="AU173" s="146" t="s">
        <v>82</v>
      </c>
      <c r="AV173" s="146" t="s">
        <v>23</v>
      </c>
      <c r="AW173" s="146" t="s">
        <v>103</v>
      </c>
      <c r="AX173" s="146" t="s">
        <v>75</v>
      </c>
      <c r="AY173" s="146" t="s">
        <v>130</v>
      </c>
    </row>
    <row r="174" spans="2:51" s="6" customFormat="1" ht="15.75" customHeight="1" x14ac:dyDescent="0.3">
      <c r="B174" s="145"/>
      <c r="D174" s="131" t="s">
        <v>146</v>
      </c>
      <c r="E174" s="146"/>
      <c r="F174" s="147" t="s">
        <v>244</v>
      </c>
      <c r="H174" s="146"/>
      <c r="L174" s="145"/>
      <c r="M174" s="148"/>
      <c r="T174" s="149"/>
      <c r="AT174" s="146" t="s">
        <v>146</v>
      </c>
      <c r="AU174" s="146" t="s">
        <v>82</v>
      </c>
      <c r="AV174" s="146" t="s">
        <v>23</v>
      </c>
      <c r="AW174" s="146" t="s">
        <v>103</v>
      </c>
      <c r="AX174" s="146" t="s">
        <v>75</v>
      </c>
      <c r="AY174" s="146" t="s">
        <v>130</v>
      </c>
    </row>
    <row r="175" spans="2:51" s="6" customFormat="1" ht="15.75" customHeight="1" x14ac:dyDescent="0.3">
      <c r="B175" s="133"/>
      <c r="D175" s="131" t="s">
        <v>146</v>
      </c>
      <c r="E175" s="134"/>
      <c r="F175" s="135" t="s">
        <v>253</v>
      </c>
      <c r="H175" s="136">
        <v>29.99</v>
      </c>
      <c r="L175" s="133"/>
      <c r="M175" s="137"/>
      <c r="T175" s="138"/>
      <c r="AT175" s="134" t="s">
        <v>146</v>
      </c>
      <c r="AU175" s="134" t="s">
        <v>82</v>
      </c>
      <c r="AV175" s="134" t="s">
        <v>82</v>
      </c>
      <c r="AW175" s="134" t="s">
        <v>103</v>
      </c>
      <c r="AX175" s="134" t="s">
        <v>75</v>
      </c>
      <c r="AY175" s="134" t="s">
        <v>130</v>
      </c>
    </row>
    <row r="176" spans="2:51" s="6" customFormat="1" ht="15.75" customHeight="1" x14ac:dyDescent="0.3">
      <c r="B176" s="145"/>
      <c r="D176" s="131" t="s">
        <v>146</v>
      </c>
      <c r="E176" s="146"/>
      <c r="F176" s="147" t="s">
        <v>246</v>
      </c>
      <c r="H176" s="146"/>
      <c r="L176" s="145"/>
      <c r="M176" s="148"/>
      <c r="T176" s="149"/>
      <c r="AT176" s="146" t="s">
        <v>146</v>
      </c>
      <c r="AU176" s="146" t="s">
        <v>82</v>
      </c>
      <c r="AV176" s="146" t="s">
        <v>23</v>
      </c>
      <c r="AW176" s="146" t="s">
        <v>103</v>
      </c>
      <c r="AX176" s="146" t="s">
        <v>75</v>
      </c>
      <c r="AY176" s="146" t="s">
        <v>130</v>
      </c>
    </row>
    <row r="177" spans="2:65" s="6" customFormat="1" ht="15.75" customHeight="1" x14ac:dyDescent="0.3">
      <c r="B177" s="133"/>
      <c r="D177" s="131" t="s">
        <v>146</v>
      </c>
      <c r="E177" s="134"/>
      <c r="F177" s="135" t="s">
        <v>254</v>
      </c>
      <c r="H177" s="136">
        <v>18.93</v>
      </c>
      <c r="L177" s="133"/>
      <c r="M177" s="137"/>
      <c r="T177" s="138"/>
      <c r="AT177" s="134" t="s">
        <v>146</v>
      </c>
      <c r="AU177" s="134" t="s">
        <v>82</v>
      </c>
      <c r="AV177" s="134" t="s">
        <v>82</v>
      </c>
      <c r="AW177" s="134" t="s">
        <v>103</v>
      </c>
      <c r="AX177" s="134" t="s">
        <v>75</v>
      </c>
      <c r="AY177" s="134" t="s">
        <v>130</v>
      </c>
    </row>
    <row r="178" spans="2:65" s="6" customFormat="1" ht="15.75" customHeight="1" x14ac:dyDescent="0.3">
      <c r="B178" s="145"/>
      <c r="D178" s="131" t="s">
        <v>146</v>
      </c>
      <c r="E178" s="146"/>
      <c r="F178" s="147" t="s">
        <v>248</v>
      </c>
      <c r="H178" s="146"/>
      <c r="L178" s="145"/>
      <c r="M178" s="148"/>
      <c r="T178" s="149"/>
      <c r="AT178" s="146" t="s">
        <v>146</v>
      </c>
      <c r="AU178" s="146" t="s">
        <v>82</v>
      </c>
      <c r="AV178" s="146" t="s">
        <v>23</v>
      </c>
      <c r="AW178" s="146" t="s">
        <v>103</v>
      </c>
      <c r="AX178" s="146" t="s">
        <v>75</v>
      </c>
      <c r="AY178" s="146" t="s">
        <v>130</v>
      </c>
    </row>
    <row r="179" spans="2:65" s="6" customFormat="1" ht="15.75" customHeight="1" x14ac:dyDescent="0.3">
      <c r="B179" s="133"/>
      <c r="D179" s="131" t="s">
        <v>146</v>
      </c>
      <c r="E179" s="134"/>
      <c r="F179" s="135" t="s">
        <v>255</v>
      </c>
      <c r="H179" s="136">
        <v>28.7</v>
      </c>
      <c r="L179" s="133"/>
      <c r="M179" s="137"/>
      <c r="T179" s="138"/>
      <c r="AT179" s="134" t="s">
        <v>146</v>
      </c>
      <c r="AU179" s="134" t="s">
        <v>82</v>
      </c>
      <c r="AV179" s="134" t="s">
        <v>82</v>
      </c>
      <c r="AW179" s="134" t="s">
        <v>103</v>
      </c>
      <c r="AX179" s="134" t="s">
        <v>75</v>
      </c>
      <c r="AY179" s="134" t="s">
        <v>130</v>
      </c>
    </row>
    <row r="180" spans="2:65" s="6" customFormat="1" ht="15.75" customHeight="1" x14ac:dyDescent="0.3">
      <c r="B180" s="145"/>
      <c r="D180" s="131" t="s">
        <v>146</v>
      </c>
      <c r="E180" s="146"/>
      <c r="F180" s="147" t="s">
        <v>256</v>
      </c>
      <c r="H180" s="146"/>
      <c r="L180" s="145"/>
      <c r="M180" s="148"/>
      <c r="T180" s="149"/>
      <c r="AT180" s="146" t="s">
        <v>146</v>
      </c>
      <c r="AU180" s="146" t="s">
        <v>82</v>
      </c>
      <c r="AV180" s="146" t="s">
        <v>23</v>
      </c>
      <c r="AW180" s="146" t="s">
        <v>103</v>
      </c>
      <c r="AX180" s="146" t="s">
        <v>75</v>
      </c>
      <c r="AY180" s="146" t="s">
        <v>130</v>
      </c>
    </row>
    <row r="181" spans="2:65" s="6" customFormat="1" ht="15.75" customHeight="1" x14ac:dyDescent="0.3">
      <c r="B181" s="133"/>
      <c r="D181" s="131" t="s">
        <v>146</v>
      </c>
      <c r="E181" s="134"/>
      <c r="F181" s="135" t="s">
        <v>257</v>
      </c>
      <c r="H181" s="136">
        <v>8.4499999999999993</v>
      </c>
      <c r="L181" s="133"/>
      <c r="M181" s="137"/>
      <c r="T181" s="138"/>
      <c r="AT181" s="134" t="s">
        <v>146</v>
      </c>
      <c r="AU181" s="134" t="s">
        <v>82</v>
      </c>
      <c r="AV181" s="134" t="s">
        <v>82</v>
      </c>
      <c r="AW181" s="134" t="s">
        <v>103</v>
      </c>
      <c r="AX181" s="134" t="s">
        <v>75</v>
      </c>
      <c r="AY181" s="134" t="s">
        <v>130</v>
      </c>
    </row>
    <row r="182" spans="2:65" s="6" customFormat="1" ht="15.75" customHeight="1" x14ac:dyDescent="0.3">
      <c r="B182" s="160"/>
      <c r="D182" s="131" t="s">
        <v>146</v>
      </c>
      <c r="E182" s="161" t="s">
        <v>95</v>
      </c>
      <c r="F182" s="162" t="s">
        <v>237</v>
      </c>
      <c r="H182" s="163">
        <v>86.07</v>
      </c>
      <c r="L182" s="160"/>
      <c r="M182" s="164"/>
      <c r="T182" s="165"/>
      <c r="AT182" s="161" t="s">
        <v>146</v>
      </c>
      <c r="AU182" s="161" t="s">
        <v>82</v>
      </c>
      <c r="AV182" s="161" t="s">
        <v>148</v>
      </c>
      <c r="AW182" s="161" t="s">
        <v>103</v>
      </c>
      <c r="AX182" s="161" t="s">
        <v>75</v>
      </c>
      <c r="AY182" s="161" t="s">
        <v>130</v>
      </c>
    </row>
    <row r="183" spans="2:65" s="6" customFormat="1" ht="15.75" customHeight="1" x14ac:dyDescent="0.3">
      <c r="B183" s="139"/>
      <c r="D183" s="131" t="s">
        <v>146</v>
      </c>
      <c r="E183" s="140" t="s">
        <v>90</v>
      </c>
      <c r="F183" s="141" t="s">
        <v>147</v>
      </c>
      <c r="H183" s="142">
        <v>192.029</v>
      </c>
      <c r="L183" s="139"/>
      <c r="M183" s="143"/>
      <c r="T183" s="144"/>
      <c r="AT183" s="140" t="s">
        <v>146</v>
      </c>
      <c r="AU183" s="140" t="s">
        <v>82</v>
      </c>
      <c r="AV183" s="140" t="s">
        <v>15</v>
      </c>
      <c r="AW183" s="140" t="s">
        <v>103</v>
      </c>
      <c r="AX183" s="140" t="s">
        <v>23</v>
      </c>
      <c r="AY183" s="140" t="s">
        <v>130</v>
      </c>
    </row>
    <row r="184" spans="2:65" s="6" customFormat="1" ht="15.75" customHeight="1" x14ac:dyDescent="0.3">
      <c r="B184" s="22"/>
      <c r="C184" s="150" t="s">
        <v>258</v>
      </c>
      <c r="D184" s="150" t="s">
        <v>179</v>
      </c>
      <c r="E184" s="151" t="s">
        <v>259</v>
      </c>
      <c r="F184" s="152" t="s">
        <v>260</v>
      </c>
      <c r="G184" s="153" t="s">
        <v>88</v>
      </c>
      <c r="H184" s="154">
        <v>112</v>
      </c>
      <c r="I184" s="155"/>
      <c r="J184" s="156">
        <f>ROUND($I$184*$H$184,2)</f>
        <v>0</v>
      </c>
      <c r="K184" s="152" t="s">
        <v>135</v>
      </c>
      <c r="L184" s="157"/>
      <c r="M184" s="158"/>
      <c r="N184" s="159" t="s">
        <v>46</v>
      </c>
      <c r="Q184" s="126">
        <v>0.185</v>
      </c>
      <c r="R184" s="126">
        <f>$Q$184*$H$184</f>
        <v>20.72</v>
      </c>
      <c r="S184" s="126">
        <v>0</v>
      </c>
      <c r="T184" s="127">
        <f>$S$184*$H$184</f>
        <v>0</v>
      </c>
      <c r="AR184" s="76" t="s">
        <v>183</v>
      </c>
      <c r="AT184" s="76" t="s">
        <v>179</v>
      </c>
      <c r="AU184" s="76" t="s">
        <v>82</v>
      </c>
      <c r="AY184" s="6" t="s">
        <v>130</v>
      </c>
      <c r="BE184" s="128">
        <f>IF($N$184="základní",$J$184,0)</f>
        <v>0</v>
      </c>
      <c r="BF184" s="128">
        <f>IF($N$184="snížená",$J$184,0)</f>
        <v>0</v>
      </c>
      <c r="BG184" s="128">
        <f>IF($N$184="zákl. přenesená",$J$184,0)</f>
        <v>0</v>
      </c>
      <c r="BH184" s="128">
        <f>IF($N$184="sníž. přenesená",$J$184,0)</f>
        <v>0</v>
      </c>
      <c r="BI184" s="128">
        <f>IF($N$184="nulová",$J$184,0)</f>
        <v>0</v>
      </c>
      <c r="BJ184" s="76" t="s">
        <v>23</v>
      </c>
      <c r="BK184" s="128">
        <f>ROUND($I$184*$H$184,2)</f>
        <v>0</v>
      </c>
      <c r="BL184" s="76" t="s">
        <v>15</v>
      </c>
      <c r="BM184" s="76" t="s">
        <v>261</v>
      </c>
    </row>
    <row r="185" spans="2:65" s="6" customFormat="1" ht="15.75" customHeight="1" x14ac:dyDescent="0.3">
      <c r="B185" s="133"/>
      <c r="D185" s="129" t="s">
        <v>146</v>
      </c>
      <c r="E185" s="135"/>
      <c r="F185" s="135" t="s">
        <v>262</v>
      </c>
      <c r="H185" s="136">
        <v>111.25700000000001</v>
      </c>
      <c r="L185" s="133"/>
      <c r="M185" s="137"/>
      <c r="T185" s="138"/>
      <c r="AT185" s="134" t="s">
        <v>146</v>
      </c>
      <c r="AU185" s="134" t="s">
        <v>82</v>
      </c>
      <c r="AV185" s="134" t="s">
        <v>82</v>
      </c>
      <c r="AW185" s="134" t="s">
        <v>103</v>
      </c>
      <c r="AX185" s="134" t="s">
        <v>75</v>
      </c>
      <c r="AY185" s="134" t="s">
        <v>130</v>
      </c>
    </row>
    <row r="186" spans="2:65" s="6" customFormat="1" ht="15.75" customHeight="1" x14ac:dyDescent="0.3">
      <c r="B186" s="160"/>
      <c r="D186" s="131" t="s">
        <v>146</v>
      </c>
      <c r="E186" s="161"/>
      <c r="F186" s="162" t="s">
        <v>237</v>
      </c>
      <c r="H186" s="163">
        <v>111.25700000000001</v>
      </c>
      <c r="L186" s="160"/>
      <c r="M186" s="164"/>
      <c r="T186" s="165"/>
      <c r="AT186" s="161" t="s">
        <v>146</v>
      </c>
      <c r="AU186" s="161" t="s">
        <v>82</v>
      </c>
      <c r="AV186" s="161" t="s">
        <v>148</v>
      </c>
      <c r="AW186" s="161" t="s">
        <v>103</v>
      </c>
      <c r="AX186" s="161" t="s">
        <v>75</v>
      </c>
      <c r="AY186" s="161" t="s">
        <v>130</v>
      </c>
    </row>
    <row r="187" spans="2:65" s="6" customFormat="1" ht="15.75" customHeight="1" x14ac:dyDescent="0.3">
      <c r="B187" s="133"/>
      <c r="D187" s="131" t="s">
        <v>146</v>
      </c>
      <c r="E187" s="134"/>
      <c r="F187" s="135" t="s">
        <v>263</v>
      </c>
      <c r="H187" s="136">
        <v>112</v>
      </c>
      <c r="L187" s="133"/>
      <c r="M187" s="137"/>
      <c r="T187" s="138"/>
      <c r="AT187" s="134" t="s">
        <v>146</v>
      </c>
      <c r="AU187" s="134" t="s">
        <v>82</v>
      </c>
      <c r="AV187" s="134" t="s">
        <v>82</v>
      </c>
      <c r="AW187" s="134" t="s">
        <v>103</v>
      </c>
      <c r="AX187" s="134" t="s">
        <v>23</v>
      </c>
      <c r="AY187" s="134" t="s">
        <v>130</v>
      </c>
    </row>
    <row r="188" spans="2:65" s="6" customFormat="1" ht="15.75" customHeight="1" x14ac:dyDescent="0.3">
      <c r="B188" s="22"/>
      <c r="C188" s="150" t="s">
        <v>264</v>
      </c>
      <c r="D188" s="150" t="s">
        <v>179</v>
      </c>
      <c r="E188" s="151" t="s">
        <v>265</v>
      </c>
      <c r="F188" s="152" t="s">
        <v>266</v>
      </c>
      <c r="G188" s="153" t="s">
        <v>88</v>
      </c>
      <c r="H188" s="154">
        <v>91</v>
      </c>
      <c r="I188" s="155"/>
      <c r="J188" s="156">
        <f>ROUND($I$188*$H$188,2)</f>
        <v>0</v>
      </c>
      <c r="K188" s="152"/>
      <c r="L188" s="157"/>
      <c r="M188" s="158"/>
      <c r="N188" s="159" t="s">
        <v>46</v>
      </c>
      <c r="Q188" s="126">
        <v>0.13100000000000001</v>
      </c>
      <c r="R188" s="126">
        <f>$Q$188*$H$188</f>
        <v>11.921000000000001</v>
      </c>
      <c r="S188" s="126">
        <v>0</v>
      </c>
      <c r="T188" s="127">
        <f>$S$188*$H$188</f>
        <v>0</v>
      </c>
      <c r="AR188" s="76" t="s">
        <v>183</v>
      </c>
      <c r="AT188" s="76" t="s">
        <v>179</v>
      </c>
      <c r="AU188" s="76" t="s">
        <v>82</v>
      </c>
      <c r="AY188" s="6" t="s">
        <v>130</v>
      </c>
      <c r="BE188" s="128">
        <f>IF($N$188="základní",$J$188,0)</f>
        <v>0</v>
      </c>
      <c r="BF188" s="128">
        <f>IF($N$188="snížená",$J$188,0)</f>
        <v>0</v>
      </c>
      <c r="BG188" s="128">
        <f>IF($N$188="zákl. přenesená",$J$188,0)</f>
        <v>0</v>
      </c>
      <c r="BH188" s="128">
        <f>IF($N$188="sníž. přenesená",$J$188,0)</f>
        <v>0</v>
      </c>
      <c r="BI188" s="128">
        <f>IF($N$188="nulová",$J$188,0)</f>
        <v>0</v>
      </c>
      <c r="BJ188" s="76" t="s">
        <v>23</v>
      </c>
      <c r="BK188" s="128">
        <f>ROUND($I$188*$H$188,2)</f>
        <v>0</v>
      </c>
      <c r="BL188" s="76" t="s">
        <v>15</v>
      </c>
      <c r="BM188" s="76" t="s">
        <v>267</v>
      </c>
    </row>
    <row r="189" spans="2:65" s="6" customFormat="1" ht="15.75" customHeight="1" x14ac:dyDescent="0.3">
      <c r="B189" s="133"/>
      <c r="D189" s="129" t="s">
        <v>146</v>
      </c>
      <c r="E189" s="135"/>
      <c r="F189" s="135" t="s">
        <v>268</v>
      </c>
      <c r="H189" s="136">
        <v>90.373999999999995</v>
      </c>
      <c r="L189" s="133"/>
      <c r="M189" s="137"/>
      <c r="T189" s="138"/>
      <c r="AT189" s="134" t="s">
        <v>146</v>
      </c>
      <c r="AU189" s="134" t="s">
        <v>82</v>
      </c>
      <c r="AV189" s="134" t="s">
        <v>82</v>
      </c>
      <c r="AW189" s="134" t="s">
        <v>103</v>
      </c>
      <c r="AX189" s="134" t="s">
        <v>75</v>
      </c>
      <c r="AY189" s="134" t="s">
        <v>130</v>
      </c>
    </row>
    <row r="190" spans="2:65" s="6" customFormat="1" ht="15.75" customHeight="1" x14ac:dyDescent="0.3">
      <c r="B190" s="160"/>
      <c r="D190" s="131" t="s">
        <v>146</v>
      </c>
      <c r="E190" s="161"/>
      <c r="F190" s="162" t="s">
        <v>237</v>
      </c>
      <c r="H190" s="163">
        <v>90.373999999999995</v>
      </c>
      <c r="L190" s="160"/>
      <c r="M190" s="164"/>
      <c r="T190" s="165"/>
      <c r="AT190" s="161" t="s">
        <v>146</v>
      </c>
      <c r="AU190" s="161" t="s">
        <v>82</v>
      </c>
      <c r="AV190" s="161" t="s">
        <v>148</v>
      </c>
      <c r="AW190" s="161" t="s">
        <v>103</v>
      </c>
      <c r="AX190" s="161" t="s">
        <v>75</v>
      </c>
      <c r="AY190" s="161" t="s">
        <v>130</v>
      </c>
    </row>
    <row r="191" spans="2:65" s="6" customFormat="1" ht="15.75" customHeight="1" x14ac:dyDescent="0.3">
      <c r="B191" s="133"/>
      <c r="D191" s="131" t="s">
        <v>146</v>
      </c>
      <c r="E191" s="134"/>
      <c r="F191" s="135" t="s">
        <v>269</v>
      </c>
      <c r="H191" s="136">
        <v>91</v>
      </c>
      <c r="L191" s="133"/>
      <c r="M191" s="137"/>
      <c r="T191" s="138"/>
      <c r="AT191" s="134" t="s">
        <v>146</v>
      </c>
      <c r="AU191" s="134" t="s">
        <v>82</v>
      </c>
      <c r="AV191" s="134" t="s">
        <v>82</v>
      </c>
      <c r="AW191" s="134" t="s">
        <v>103</v>
      </c>
      <c r="AX191" s="134" t="s">
        <v>23</v>
      </c>
      <c r="AY191" s="134" t="s">
        <v>130</v>
      </c>
    </row>
    <row r="192" spans="2:65" s="106" customFormat="1" ht="30.75" customHeight="1" x14ac:dyDescent="0.3">
      <c r="B192" s="107"/>
      <c r="D192" s="108" t="s">
        <v>74</v>
      </c>
      <c r="E192" s="115" t="s">
        <v>202</v>
      </c>
      <c r="F192" s="115" t="s">
        <v>270</v>
      </c>
      <c r="J192" s="116">
        <f>$BK$192</f>
        <v>0</v>
      </c>
      <c r="L192" s="107"/>
      <c r="M192" s="111"/>
      <c r="P192" s="112">
        <f>SUM($P$193:$P$204)</f>
        <v>0</v>
      </c>
      <c r="R192" s="112">
        <f>SUM($R$193:$R$204)</f>
        <v>20.04</v>
      </c>
      <c r="T192" s="113">
        <f>SUM($T$193:$T$204)</f>
        <v>0</v>
      </c>
      <c r="AR192" s="108" t="s">
        <v>23</v>
      </c>
      <c r="AT192" s="108" t="s">
        <v>74</v>
      </c>
      <c r="AU192" s="108" t="s">
        <v>23</v>
      </c>
      <c r="AY192" s="108" t="s">
        <v>130</v>
      </c>
      <c r="BK192" s="114">
        <f>SUM($BK$193:$BK$204)</f>
        <v>0</v>
      </c>
    </row>
    <row r="193" spans="2:65" s="6" customFormat="1" ht="15.75" customHeight="1" x14ac:dyDescent="0.3">
      <c r="B193" s="22"/>
      <c r="C193" s="117" t="s">
        <v>187</v>
      </c>
      <c r="D193" s="117" t="s">
        <v>132</v>
      </c>
      <c r="E193" s="118" t="s">
        <v>271</v>
      </c>
      <c r="F193" s="119" t="s">
        <v>272</v>
      </c>
      <c r="G193" s="120" t="s">
        <v>163</v>
      </c>
      <c r="H193" s="121">
        <v>120</v>
      </c>
      <c r="I193" s="122"/>
      <c r="J193" s="123">
        <f>ROUND($I$193*$H$193,2)</f>
        <v>0</v>
      </c>
      <c r="K193" s="119" t="s">
        <v>135</v>
      </c>
      <c r="L193" s="22"/>
      <c r="M193" s="124"/>
      <c r="N193" s="125" t="s">
        <v>46</v>
      </c>
      <c r="Q193" s="126">
        <v>0.1295</v>
      </c>
      <c r="R193" s="126">
        <f>$Q$193*$H$193</f>
        <v>15.540000000000001</v>
      </c>
      <c r="S193" s="126">
        <v>0</v>
      </c>
      <c r="T193" s="127">
        <f>$S$193*$H$193</f>
        <v>0</v>
      </c>
      <c r="AR193" s="76" t="s">
        <v>15</v>
      </c>
      <c r="AT193" s="76" t="s">
        <v>132</v>
      </c>
      <c r="AU193" s="76" t="s">
        <v>82</v>
      </c>
      <c r="AY193" s="6" t="s">
        <v>130</v>
      </c>
      <c r="BE193" s="128">
        <f>IF($N$193="základní",$J$193,0)</f>
        <v>0</v>
      </c>
      <c r="BF193" s="128">
        <f>IF($N$193="snížená",$J$193,0)</f>
        <v>0</v>
      </c>
      <c r="BG193" s="128">
        <f>IF($N$193="zákl. přenesená",$J$193,0)</f>
        <v>0</v>
      </c>
      <c r="BH193" s="128">
        <f>IF($N$193="sníž. přenesená",$J$193,0)</f>
        <v>0</v>
      </c>
      <c r="BI193" s="128">
        <f>IF($N$193="nulová",$J$193,0)</f>
        <v>0</v>
      </c>
      <c r="BJ193" s="76" t="s">
        <v>23</v>
      </c>
      <c r="BK193" s="128">
        <f>ROUND($I$193*$H$193,2)</f>
        <v>0</v>
      </c>
      <c r="BL193" s="76" t="s">
        <v>15</v>
      </c>
      <c r="BM193" s="76" t="s">
        <v>273</v>
      </c>
    </row>
    <row r="194" spans="2:65" s="6" customFormat="1" ht="27" customHeight="1" x14ac:dyDescent="0.3">
      <c r="B194" s="22"/>
      <c r="D194" s="129" t="s">
        <v>137</v>
      </c>
      <c r="F194" s="130" t="s">
        <v>274</v>
      </c>
      <c r="L194" s="22"/>
      <c r="M194" s="48"/>
      <c r="T194" s="49"/>
      <c r="AT194" s="6" t="s">
        <v>137</v>
      </c>
      <c r="AU194" s="6" t="s">
        <v>82</v>
      </c>
    </row>
    <row r="195" spans="2:65" s="6" customFormat="1" ht="84.75" customHeight="1" x14ac:dyDescent="0.3">
      <c r="B195" s="22"/>
      <c r="D195" s="131" t="s">
        <v>139</v>
      </c>
      <c r="F195" s="132" t="s">
        <v>275</v>
      </c>
      <c r="L195" s="22"/>
      <c r="M195" s="48"/>
      <c r="T195" s="49"/>
      <c r="AT195" s="6" t="s">
        <v>139</v>
      </c>
      <c r="AU195" s="6" t="s">
        <v>82</v>
      </c>
    </row>
    <row r="196" spans="2:65" s="6" customFormat="1" ht="15.75" customHeight="1" x14ac:dyDescent="0.3">
      <c r="B196" s="22"/>
      <c r="C196" s="150" t="s">
        <v>276</v>
      </c>
      <c r="D196" s="150" t="s">
        <v>179</v>
      </c>
      <c r="E196" s="151" t="s">
        <v>277</v>
      </c>
      <c r="F196" s="152" t="s">
        <v>278</v>
      </c>
      <c r="G196" s="153" t="s">
        <v>279</v>
      </c>
      <c r="H196" s="154">
        <v>125</v>
      </c>
      <c r="I196" s="155"/>
      <c r="J196" s="156">
        <f>ROUND($I$196*$H$196,2)</f>
        <v>0</v>
      </c>
      <c r="K196" s="152" t="s">
        <v>135</v>
      </c>
      <c r="L196" s="157"/>
      <c r="M196" s="158"/>
      <c r="N196" s="159" t="s">
        <v>46</v>
      </c>
      <c r="Q196" s="126">
        <v>3.5999999999999997E-2</v>
      </c>
      <c r="R196" s="126">
        <f>$Q$196*$H$196</f>
        <v>4.5</v>
      </c>
      <c r="S196" s="126">
        <v>0</v>
      </c>
      <c r="T196" s="127">
        <f>$S$196*$H$196</f>
        <v>0</v>
      </c>
      <c r="AR196" s="76" t="s">
        <v>183</v>
      </c>
      <c r="AT196" s="76" t="s">
        <v>179</v>
      </c>
      <c r="AU196" s="76" t="s">
        <v>82</v>
      </c>
      <c r="AY196" s="6" t="s">
        <v>130</v>
      </c>
      <c r="BE196" s="128">
        <f>IF($N$196="základní",$J$196,0)</f>
        <v>0</v>
      </c>
      <c r="BF196" s="128">
        <f>IF($N$196="snížená",$J$196,0)</f>
        <v>0</v>
      </c>
      <c r="BG196" s="128">
        <f>IF($N$196="zákl. přenesená",$J$196,0)</f>
        <v>0</v>
      </c>
      <c r="BH196" s="128">
        <f>IF($N$196="sníž. přenesená",$J$196,0)</f>
        <v>0</v>
      </c>
      <c r="BI196" s="128">
        <f>IF($N$196="nulová",$J$196,0)</f>
        <v>0</v>
      </c>
      <c r="BJ196" s="76" t="s">
        <v>23</v>
      </c>
      <c r="BK196" s="128">
        <f>ROUND($I$196*$H$196,2)</f>
        <v>0</v>
      </c>
      <c r="BL196" s="76" t="s">
        <v>15</v>
      </c>
      <c r="BM196" s="76" t="s">
        <v>280</v>
      </c>
    </row>
    <row r="197" spans="2:65" s="6" customFormat="1" ht="15.75" customHeight="1" x14ac:dyDescent="0.3">
      <c r="B197" s="133"/>
      <c r="D197" s="129" t="s">
        <v>146</v>
      </c>
      <c r="E197" s="135"/>
      <c r="F197" s="135" t="s">
        <v>281</v>
      </c>
      <c r="H197" s="136">
        <v>123.6</v>
      </c>
      <c r="L197" s="133"/>
      <c r="M197" s="137"/>
      <c r="T197" s="138"/>
      <c r="AT197" s="134" t="s">
        <v>146</v>
      </c>
      <c r="AU197" s="134" t="s">
        <v>82</v>
      </c>
      <c r="AV197" s="134" t="s">
        <v>82</v>
      </c>
      <c r="AW197" s="134" t="s">
        <v>103</v>
      </c>
      <c r="AX197" s="134" t="s">
        <v>75</v>
      </c>
      <c r="AY197" s="134" t="s">
        <v>130</v>
      </c>
    </row>
    <row r="198" spans="2:65" s="6" customFormat="1" ht="15.75" customHeight="1" x14ac:dyDescent="0.3">
      <c r="B198" s="160"/>
      <c r="D198" s="131" t="s">
        <v>146</v>
      </c>
      <c r="E198" s="161"/>
      <c r="F198" s="162" t="s">
        <v>237</v>
      </c>
      <c r="H198" s="163">
        <v>123.6</v>
      </c>
      <c r="L198" s="160"/>
      <c r="M198" s="164"/>
      <c r="T198" s="165"/>
      <c r="AT198" s="161" t="s">
        <v>146</v>
      </c>
      <c r="AU198" s="161" t="s">
        <v>82</v>
      </c>
      <c r="AV198" s="161" t="s">
        <v>148</v>
      </c>
      <c r="AW198" s="161" t="s">
        <v>103</v>
      </c>
      <c r="AX198" s="161" t="s">
        <v>75</v>
      </c>
      <c r="AY198" s="161" t="s">
        <v>130</v>
      </c>
    </row>
    <row r="199" spans="2:65" s="6" customFormat="1" ht="15.75" customHeight="1" x14ac:dyDescent="0.3">
      <c r="B199" s="133"/>
      <c r="D199" s="131" t="s">
        <v>146</v>
      </c>
      <c r="E199" s="134"/>
      <c r="F199" s="135" t="s">
        <v>282</v>
      </c>
      <c r="H199" s="136">
        <v>125</v>
      </c>
      <c r="L199" s="133"/>
      <c r="M199" s="137"/>
      <c r="T199" s="138"/>
      <c r="AT199" s="134" t="s">
        <v>146</v>
      </c>
      <c r="AU199" s="134" t="s">
        <v>82</v>
      </c>
      <c r="AV199" s="134" t="s">
        <v>82</v>
      </c>
      <c r="AW199" s="134" t="s">
        <v>103</v>
      </c>
      <c r="AX199" s="134" t="s">
        <v>23</v>
      </c>
      <c r="AY199" s="134" t="s">
        <v>130</v>
      </c>
    </row>
    <row r="200" spans="2:65" s="6" customFormat="1" ht="15.75" customHeight="1" x14ac:dyDescent="0.3">
      <c r="B200" s="22"/>
      <c r="C200" s="117" t="s">
        <v>283</v>
      </c>
      <c r="D200" s="117" t="s">
        <v>132</v>
      </c>
      <c r="E200" s="118" t="s">
        <v>284</v>
      </c>
      <c r="F200" s="119" t="s">
        <v>285</v>
      </c>
      <c r="G200" s="120" t="s">
        <v>163</v>
      </c>
      <c r="H200" s="121">
        <v>16.41</v>
      </c>
      <c r="I200" s="122"/>
      <c r="J200" s="123">
        <f>ROUND($I$200*$H$200,2)</f>
        <v>0</v>
      </c>
      <c r="K200" s="119" t="s">
        <v>135</v>
      </c>
      <c r="L200" s="22"/>
      <c r="M200" s="124"/>
      <c r="N200" s="125" t="s">
        <v>46</v>
      </c>
      <c r="Q200" s="126">
        <v>0</v>
      </c>
      <c r="R200" s="126">
        <f>$Q$200*$H$200</f>
        <v>0</v>
      </c>
      <c r="S200" s="126">
        <v>0</v>
      </c>
      <c r="T200" s="127">
        <f>$S$200*$H$200</f>
        <v>0</v>
      </c>
      <c r="AR200" s="76" t="s">
        <v>15</v>
      </c>
      <c r="AT200" s="76" t="s">
        <v>132</v>
      </c>
      <c r="AU200" s="76" t="s">
        <v>82</v>
      </c>
      <c r="AY200" s="6" t="s">
        <v>130</v>
      </c>
      <c r="BE200" s="128">
        <f>IF($N$200="základní",$J$200,0)</f>
        <v>0</v>
      </c>
      <c r="BF200" s="128">
        <f>IF($N$200="snížená",$J$200,0)</f>
        <v>0</v>
      </c>
      <c r="BG200" s="128">
        <f>IF($N$200="zákl. přenesená",$J$200,0)</f>
        <v>0</v>
      </c>
      <c r="BH200" s="128">
        <f>IF($N$200="sníž. přenesená",$J$200,0)</f>
        <v>0</v>
      </c>
      <c r="BI200" s="128">
        <f>IF($N$200="nulová",$J$200,0)</f>
        <v>0</v>
      </c>
      <c r="BJ200" s="76" t="s">
        <v>23</v>
      </c>
      <c r="BK200" s="128">
        <f>ROUND($I$200*$H$200,2)</f>
        <v>0</v>
      </c>
      <c r="BL200" s="76" t="s">
        <v>15</v>
      </c>
      <c r="BM200" s="76" t="s">
        <v>286</v>
      </c>
    </row>
    <row r="201" spans="2:65" s="6" customFormat="1" ht="16.5" customHeight="1" x14ac:dyDescent="0.3">
      <c r="B201" s="22"/>
      <c r="D201" s="129" t="s">
        <v>137</v>
      </c>
      <c r="F201" s="130" t="s">
        <v>287</v>
      </c>
      <c r="L201" s="22"/>
      <c r="M201" s="48"/>
      <c r="T201" s="49"/>
      <c r="AT201" s="6" t="s">
        <v>137</v>
      </c>
      <c r="AU201" s="6" t="s">
        <v>82</v>
      </c>
    </row>
    <row r="202" spans="2:65" s="6" customFormat="1" ht="30.75" customHeight="1" x14ac:dyDescent="0.3">
      <c r="B202" s="22"/>
      <c r="D202" s="131" t="s">
        <v>139</v>
      </c>
      <c r="F202" s="132" t="s">
        <v>288</v>
      </c>
      <c r="L202" s="22"/>
      <c r="M202" s="48"/>
      <c r="T202" s="49"/>
      <c r="AT202" s="6" t="s">
        <v>139</v>
      </c>
      <c r="AU202" s="6" t="s">
        <v>82</v>
      </c>
    </row>
    <row r="203" spans="2:65" s="6" customFormat="1" ht="15.75" customHeight="1" x14ac:dyDescent="0.3">
      <c r="B203" s="145"/>
      <c r="D203" s="131" t="s">
        <v>146</v>
      </c>
      <c r="E203" s="146"/>
      <c r="F203" s="147" t="s">
        <v>289</v>
      </c>
      <c r="H203" s="146"/>
      <c r="L203" s="145"/>
      <c r="M203" s="148"/>
      <c r="T203" s="149"/>
      <c r="AT203" s="146" t="s">
        <v>146</v>
      </c>
      <c r="AU203" s="146" t="s">
        <v>82</v>
      </c>
      <c r="AV203" s="146" t="s">
        <v>23</v>
      </c>
      <c r="AW203" s="146" t="s">
        <v>103</v>
      </c>
      <c r="AX203" s="146" t="s">
        <v>75</v>
      </c>
      <c r="AY203" s="146" t="s">
        <v>130</v>
      </c>
    </row>
    <row r="204" spans="2:65" s="6" customFormat="1" ht="15.75" customHeight="1" x14ac:dyDescent="0.3">
      <c r="B204" s="133"/>
      <c r="D204" s="131" t="s">
        <v>146</v>
      </c>
      <c r="E204" s="134"/>
      <c r="F204" s="135" t="s">
        <v>290</v>
      </c>
      <c r="H204" s="136">
        <v>16.41</v>
      </c>
      <c r="L204" s="133"/>
      <c r="M204" s="137"/>
      <c r="T204" s="138"/>
      <c r="AT204" s="134" t="s">
        <v>146</v>
      </c>
      <c r="AU204" s="134" t="s">
        <v>82</v>
      </c>
      <c r="AV204" s="134" t="s">
        <v>82</v>
      </c>
      <c r="AW204" s="134" t="s">
        <v>103</v>
      </c>
      <c r="AX204" s="134" t="s">
        <v>23</v>
      </c>
      <c r="AY204" s="134" t="s">
        <v>130</v>
      </c>
    </row>
    <row r="205" spans="2:65" s="106" customFormat="1" ht="30.75" customHeight="1" x14ac:dyDescent="0.3">
      <c r="B205" s="107"/>
      <c r="D205" s="108" t="s">
        <v>74</v>
      </c>
      <c r="E205" s="115" t="s">
        <v>291</v>
      </c>
      <c r="F205" s="115" t="s">
        <v>292</v>
      </c>
      <c r="J205" s="116">
        <f>$BK$205</f>
        <v>0</v>
      </c>
      <c r="L205" s="107"/>
      <c r="M205" s="111"/>
      <c r="P205" s="112">
        <f>SUM($P$206:$P$241)</f>
        <v>0</v>
      </c>
      <c r="R205" s="112">
        <f>SUM($R$206:$R$241)</f>
        <v>0</v>
      </c>
      <c r="T205" s="113">
        <f>SUM($T$206:$T$241)</f>
        <v>0</v>
      </c>
      <c r="AR205" s="108" t="s">
        <v>23</v>
      </c>
      <c r="AT205" s="108" t="s">
        <v>74</v>
      </c>
      <c r="AU205" s="108" t="s">
        <v>23</v>
      </c>
      <c r="AY205" s="108" t="s">
        <v>130</v>
      </c>
      <c r="BK205" s="114">
        <f>SUM($BK$206:$BK$241)</f>
        <v>0</v>
      </c>
    </row>
    <row r="206" spans="2:65" s="6" customFormat="1" ht="15.75" customHeight="1" x14ac:dyDescent="0.3">
      <c r="B206" s="22"/>
      <c r="C206" s="117" t="s">
        <v>8</v>
      </c>
      <c r="D206" s="117" t="s">
        <v>132</v>
      </c>
      <c r="E206" s="118" t="s">
        <v>293</v>
      </c>
      <c r="F206" s="119" t="s">
        <v>294</v>
      </c>
      <c r="G206" s="120" t="s">
        <v>182</v>
      </c>
      <c r="H206" s="121">
        <v>388.57</v>
      </c>
      <c r="I206" s="122"/>
      <c r="J206" s="123">
        <f>ROUND($I$206*$H$206,2)</f>
        <v>0</v>
      </c>
      <c r="K206" s="119" t="s">
        <v>135</v>
      </c>
      <c r="L206" s="22"/>
      <c r="M206" s="124"/>
      <c r="N206" s="125" t="s">
        <v>46</v>
      </c>
      <c r="Q206" s="126">
        <v>0</v>
      </c>
      <c r="R206" s="126">
        <f>$Q$206*$H$206</f>
        <v>0</v>
      </c>
      <c r="S206" s="126">
        <v>0</v>
      </c>
      <c r="T206" s="127">
        <f>$S$206*$H$206</f>
        <v>0</v>
      </c>
      <c r="AR206" s="76" t="s">
        <v>15</v>
      </c>
      <c r="AT206" s="76" t="s">
        <v>132</v>
      </c>
      <c r="AU206" s="76" t="s">
        <v>82</v>
      </c>
      <c r="AY206" s="6" t="s">
        <v>130</v>
      </c>
      <c r="BE206" s="128">
        <f>IF($N$206="základní",$J$206,0)</f>
        <v>0</v>
      </c>
      <c r="BF206" s="128">
        <f>IF($N$206="snížená",$J$206,0)</f>
        <v>0</v>
      </c>
      <c r="BG206" s="128">
        <f>IF($N$206="zákl. přenesená",$J$206,0)</f>
        <v>0</v>
      </c>
      <c r="BH206" s="128">
        <f>IF($N$206="sníž. přenesená",$J$206,0)</f>
        <v>0</v>
      </c>
      <c r="BI206" s="128">
        <f>IF($N$206="nulová",$J$206,0)</f>
        <v>0</v>
      </c>
      <c r="BJ206" s="76" t="s">
        <v>23</v>
      </c>
      <c r="BK206" s="128">
        <f>ROUND($I$206*$H$206,2)</f>
        <v>0</v>
      </c>
      <c r="BL206" s="76" t="s">
        <v>15</v>
      </c>
      <c r="BM206" s="76" t="s">
        <v>295</v>
      </c>
    </row>
    <row r="207" spans="2:65" s="6" customFormat="1" ht="16.5" customHeight="1" x14ac:dyDescent="0.3">
      <c r="B207" s="22"/>
      <c r="D207" s="129" t="s">
        <v>137</v>
      </c>
      <c r="F207" s="130" t="s">
        <v>296</v>
      </c>
      <c r="L207" s="22"/>
      <c r="M207" s="48"/>
      <c r="T207" s="49"/>
      <c r="AT207" s="6" t="s">
        <v>137</v>
      </c>
      <c r="AU207" s="6" t="s">
        <v>82</v>
      </c>
    </row>
    <row r="208" spans="2:65" s="6" customFormat="1" ht="84.75" customHeight="1" x14ac:dyDescent="0.3">
      <c r="B208" s="22"/>
      <c r="D208" s="131" t="s">
        <v>139</v>
      </c>
      <c r="F208" s="132" t="s">
        <v>297</v>
      </c>
      <c r="L208" s="22"/>
      <c r="M208" s="48"/>
      <c r="T208" s="49"/>
      <c r="AT208" s="6" t="s">
        <v>139</v>
      </c>
      <c r="AU208" s="6" t="s">
        <v>82</v>
      </c>
    </row>
    <row r="209" spans="2:65" s="6" customFormat="1" ht="15.75" customHeight="1" x14ac:dyDescent="0.3">
      <c r="B209" s="145"/>
      <c r="D209" s="131" t="s">
        <v>146</v>
      </c>
      <c r="E209" s="146"/>
      <c r="F209" s="147" t="s">
        <v>298</v>
      </c>
      <c r="H209" s="146"/>
      <c r="L209" s="145"/>
      <c r="M209" s="148"/>
      <c r="T209" s="149"/>
      <c r="AT209" s="146" t="s">
        <v>146</v>
      </c>
      <c r="AU209" s="146" t="s">
        <v>82</v>
      </c>
      <c r="AV209" s="146" t="s">
        <v>23</v>
      </c>
      <c r="AW209" s="146" t="s">
        <v>103</v>
      </c>
      <c r="AX209" s="146" t="s">
        <v>75</v>
      </c>
      <c r="AY209" s="146" t="s">
        <v>130</v>
      </c>
    </row>
    <row r="210" spans="2:65" s="6" customFormat="1" ht="15.75" customHeight="1" x14ac:dyDescent="0.3">
      <c r="B210" s="133"/>
      <c r="D210" s="131" t="s">
        <v>146</v>
      </c>
      <c r="E210" s="134"/>
      <c r="F210" s="135" t="s">
        <v>299</v>
      </c>
      <c r="H210" s="136">
        <v>388.57</v>
      </c>
      <c r="L210" s="133"/>
      <c r="M210" s="137"/>
      <c r="T210" s="138"/>
      <c r="AT210" s="134" t="s">
        <v>146</v>
      </c>
      <c r="AU210" s="134" t="s">
        <v>82</v>
      </c>
      <c r="AV210" s="134" t="s">
        <v>82</v>
      </c>
      <c r="AW210" s="134" t="s">
        <v>103</v>
      </c>
      <c r="AX210" s="134" t="s">
        <v>23</v>
      </c>
      <c r="AY210" s="134" t="s">
        <v>130</v>
      </c>
    </row>
    <row r="211" spans="2:65" s="6" customFormat="1" ht="15.75" customHeight="1" x14ac:dyDescent="0.3">
      <c r="B211" s="22"/>
      <c r="C211" s="117" t="s">
        <v>300</v>
      </c>
      <c r="D211" s="117" t="s">
        <v>132</v>
      </c>
      <c r="E211" s="118" t="s">
        <v>301</v>
      </c>
      <c r="F211" s="119" t="s">
        <v>302</v>
      </c>
      <c r="G211" s="120" t="s">
        <v>182</v>
      </c>
      <c r="H211" s="121">
        <v>7382.83</v>
      </c>
      <c r="I211" s="122"/>
      <c r="J211" s="123">
        <f>ROUND($I$211*$H$211,2)</f>
        <v>0</v>
      </c>
      <c r="K211" s="119" t="s">
        <v>135</v>
      </c>
      <c r="L211" s="22"/>
      <c r="M211" s="124"/>
      <c r="N211" s="125" t="s">
        <v>46</v>
      </c>
      <c r="Q211" s="126">
        <v>0</v>
      </c>
      <c r="R211" s="126">
        <f>$Q$211*$H$211</f>
        <v>0</v>
      </c>
      <c r="S211" s="126">
        <v>0</v>
      </c>
      <c r="T211" s="127">
        <f>$S$211*$H$211</f>
        <v>0</v>
      </c>
      <c r="AR211" s="76" t="s">
        <v>15</v>
      </c>
      <c r="AT211" s="76" t="s">
        <v>132</v>
      </c>
      <c r="AU211" s="76" t="s">
        <v>82</v>
      </c>
      <c r="AY211" s="6" t="s">
        <v>130</v>
      </c>
      <c r="BE211" s="128">
        <f>IF($N$211="základní",$J$211,0)</f>
        <v>0</v>
      </c>
      <c r="BF211" s="128">
        <f>IF($N$211="snížená",$J$211,0)</f>
        <v>0</v>
      </c>
      <c r="BG211" s="128">
        <f>IF($N$211="zákl. přenesená",$J$211,0)</f>
        <v>0</v>
      </c>
      <c r="BH211" s="128">
        <f>IF($N$211="sníž. přenesená",$J$211,0)</f>
        <v>0</v>
      </c>
      <c r="BI211" s="128">
        <f>IF($N$211="nulová",$J$211,0)</f>
        <v>0</v>
      </c>
      <c r="BJ211" s="76" t="s">
        <v>23</v>
      </c>
      <c r="BK211" s="128">
        <f>ROUND($I$211*$H$211,2)</f>
        <v>0</v>
      </c>
      <c r="BL211" s="76" t="s">
        <v>15</v>
      </c>
      <c r="BM211" s="76" t="s">
        <v>303</v>
      </c>
    </row>
    <row r="212" spans="2:65" s="6" customFormat="1" ht="27" customHeight="1" x14ac:dyDescent="0.3">
      <c r="B212" s="22"/>
      <c r="D212" s="129" t="s">
        <v>137</v>
      </c>
      <c r="F212" s="130" t="s">
        <v>304</v>
      </c>
      <c r="L212" s="22"/>
      <c r="M212" s="48"/>
      <c r="T212" s="49"/>
      <c r="AT212" s="6" t="s">
        <v>137</v>
      </c>
      <c r="AU212" s="6" t="s">
        <v>82</v>
      </c>
    </row>
    <row r="213" spans="2:65" s="6" customFormat="1" ht="84.75" customHeight="1" x14ac:dyDescent="0.3">
      <c r="B213" s="22"/>
      <c r="D213" s="131" t="s">
        <v>139</v>
      </c>
      <c r="F213" s="132" t="s">
        <v>297</v>
      </c>
      <c r="L213" s="22"/>
      <c r="M213" s="48"/>
      <c r="T213" s="49"/>
      <c r="AT213" s="6" t="s">
        <v>139</v>
      </c>
      <c r="AU213" s="6" t="s">
        <v>82</v>
      </c>
    </row>
    <row r="214" spans="2:65" s="6" customFormat="1" ht="15.75" customHeight="1" x14ac:dyDescent="0.3">
      <c r="B214" s="133"/>
      <c r="D214" s="131" t="s">
        <v>146</v>
      </c>
      <c r="E214" s="134"/>
      <c r="F214" s="135" t="s">
        <v>305</v>
      </c>
      <c r="H214" s="136">
        <v>7382.83</v>
      </c>
      <c r="L214" s="133"/>
      <c r="M214" s="137"/>
      <c r="T214" s="138"/>
      <c r="AT214" s="134" t="s">
        <v>146</v>
      </c>
      <c r="AU214" s="134" t="s">
        <v>82</v>
      </c>
      <c r="AV214" s="134" t="s">
        <v>82</v>
      </c>
      <c r="AW214" s="134" t="s">
        <v>103</v>
      </c>
      <c r="AX214" s="134" t="s">
        <v>23</v>
      </c>
      <c r="AY214" s="134" t="s">
        <v>130</v>
      </c>
    </row>
    <row r="215" spans="2:65" s="6" customFormat="1" ht="15.75" customHeight="1" x14ac:dyDescent="0.3">
      <c r="B215" s="22"/>
      <c r="C215" s="117" t="s">
        <v>306</v>
      </c>
      <c r="D215" s="117" t="s">
        <v>132</v>
      </c>
      <c r="E215" s="118" t="s">
        <v>307</v>
      </c>
      <c r="F215" s="119" t="s">
        <v>308</v>
      </c>
      <c r="G215" s="120" t="s">
        <v>182</v>
      </c>
      <c r="H215" s="121">
        <v>131.10900000000001</v>
      </c>
      <c r="I215" s="122"/>
      <c r="J215" s="123">
        <f>ROUND($I$215*$H$215,2)</f>
        <v>0</v>
      </c>
      <c r="K215" s="119" t="s">
        <v>135</v>
      </c>
      <c r="L215" s="22"/>
      <c r="M215" s="124"/>
      <c r="N215" s="125" t="s">
        <v>46</v>
      </c>
      <c r="Q215" s="126">
        <v>0</v>
      </c>
      <c r="R215" s="126">
        <f>$Q$215*$H$215</f>
        <v>0</v>
      </c>
      <c r="S215" s="126">
        <v>0</v>
      </c>
      <c r="T215" s="127">
        <f>$S$215*$H$215</f>
        <v>0</v>
      </c>
      <c r="AR215" s="76" t="s">
        <v>15</v>
      </c>
      <c r="AT215" s="76" t="s">
        <v>132</v>
      </c>
      <c r="AU215" s="76" t="s">
        <v>82</v>
      </c>
      <c r="AY215" s="6" t="s">
        <v>130</v>
      </c>
      <c r="BE215" s="128">
        <f>IF($N$215="základní",$J$215,0)</f>
        <v>0</v>
      </c>
      <c r="BF215" s="128">
        <f>IF($N$215="snížená",$J$215,0)</f>
        <v>0</v>
      </c>
      <c r="BG215" s="128">
        <f>IF($N$215="zákl. přenesená",$J$215,0)</f>
        <v>0</v>
      </c>
      <c r="BH215" s="128">
        <f>IF($N$215="sníž. přenesená",$J$215,0)</f>
        <v>0</v>
      </c>
      <c r="BI215" s="128">
        <f>IF($N$215="nulová",$J$215,0)</f>
        <v>0</v>
      </c>
      <c r="BJ215" s="76" t="s">
        <v>23</v>
      </c>
      <c r="BK215" s="128">
        <f>ROUND($I$215*$H$215,2)</f>
        <v>0</v>
      </c>
      <c r="BL215" s="76" t="s">
        <v>15</v>
      </c>
      <c r="BM215" s="76" t="s">
        <v>309</v>
      </c>
    </row>
    <row r="216" spans="2:65" s="6" customFormat="1" ht="16.5" customHeight="1" x14ac:dyDescent="0.3">
      <c r="B216" s="22"/>
      <c r="D216" s="129" t="s">
        <v>137</v>
      </c>
      <c r="F216" s="130" t="s">
        <v>310</v>
      </c>
      <c r="L216" s="22"/>
      <c r="M216" s="48"/>
      <c r="T216" s="49"/>
      <c r="AT216" s="6" t="s">
        <v>137</v>
      </c>
      <c r="AU216" s="6" t="s">
        <v>82</v>
      </c>
    </row>
    <row r="217" spans="2:65" s="6" customFormat="1" ht="84.75" customHeight="1" x14ac:dyDescent="0.3">
      <c r="B217" s="22"/>
      <c r="D217" s="131" t="s">
        <v>139</v>
      </c>
      <c r="F217" s="132" t="s">
        <v>297</v>
      </c>
      <c r="L217" s="22"/>
      <c r="M217" s="48"/>
      <c r="T217" s="49"/>
      <c r="AT217" s="6" t="s">
        <v>139</v>
      </c>
      <c r="AU217" s="6" t="s">
        <v>82</v>
      </c>
    </row>
    <row r="218" spans="2:65" s="6" customFormat="1" ht="15.75" customHeight="1" x14ac:dyDescent="0.3">
      <c r="B218" s="145"/>
      <c r="D218" s="131" t="s">
        <v>146</v>
      </c>
      <c r="E218" s="146"/>
      <c r="F218" s="147" t="s">
        <v>311</v>
      </c>
      <c r="H218" s="146"/>
      <c r="L218" s="145"/>
      <c r="M218" s="148"/>
      <c r="T218" s="149"/>
      <c r="AT218" s="146" t="s">
        <v>146</v>
      </c>
      <c r="AU218" s="146" t="s">
        <v>82</v>
      </c>
      <c r="AV218" s="146" t="s">
        <v>23</v>
      </c>
      <c r="AW218" s="146" t="s">
        <v>103</v>
      </c>
      <c r="AX218" s="146" t="s">
        <v>75</v>
      </c>
      <c r="AY218" s="146" t="s">
        <v>130</v>
      </c>
    </row>
    <row r="219" spans="2:65" s="6" customFormat="1" ht="15.75" customHeight="1" x14ac:dyDescent="0.3">
      <c r="B219" s="133"/>
      <c r="D219" s="131" t="s">
        <v>146</v>
      </c>
      <c r="E219" s="134"/>
      <c r="F219" s="135" t="s">
        <v>312</v>
      </c>
      <c r="H219" s="136">
        <v>76.381</v>
      </c>
      <c r="L219" s="133"/>
      <c r="M219" s="137"/>
      <c r="T219" s="138"/>
      <c r="AT219" s="134" t="s">
        <v>146</v>
      </c>
      <c r="AU219" s="134" t="s">
        <v>82</v>
      </c>
      <c r="AV219" s="134" t="s">
        <v>82</v>
      </c>
      <c r="AW219" s="134" t="s">
        <v>103</v>
      </c>
      <c r="AX219" s="134" t="s">
        <v>75</v>
      </c>
      <c r="AY219" s="134" t="s">
        <v>130</v>
      </c>
    </row>
    <row r="220" spans="2:65" s="6" customFormat="1" ht="15.75" customHeight="1" x14ac:dyDescent="0.3">
      <c r="B220" s="145"/>
      <c r="D220" s="131" t="s">
        <v>146</v>
      </c>
      <c r="E220" s="146"/>
      <c r="F220" s="147" t="s">
        <v>313</v>
      </c>
      <c r="H220" s="146"/>
      <c r="L220" s="145"/>
      <c r="M220" s="148"/>
      <c r="T220" s="149"/>
      <c r="AT220" s="146" t="s">
        <v>146</v>
      </c>
      <c r="AU220" s="146" t="s">
        <v>82</v>
      </c>
      <c r="AV220" s="146" t="s">
        <v>23</v>
      </c>
      <c r="AW220" s="146" t="s">
        <v>103</v>
      </c>
      <c r="AX220" s="146" t="s">
        <v>75</v>
      </c>
      <c r="AY220" s="146" t="s">
        <v>130</v>
      </c>
    </row>
    <row r="221" spans="2:65" s="6" customFormat="1" ht="15.75" customHeight="1" x14ac:dyDescent="0.3">
      <c r="B221" s="133"/>
      <c r="D221" s="131" t="s">
        <v>146</v>
      </c>
      <c r="E221" s="134"/>
      <c r="F221" s="135" t="s">
        <v>314</v>
      </c>
      <c r="H221" s="136">
        <v>54.728000000000002</v>
      </c>
      <c r="L221" s="133"/>
      <c r="M221" s="137"/>
      <c r="T221" s="138"/>
      <c r="AT221" s="134" t="s">
        <v>146</v>
      </c>
      <c r="AU221" s="134" t="s">
        <v>82</v>
      </c>
      <c r="AV221" s="134" t="s">
        <v>82</v>
      </c>
      <c r="AW221" s="134" t="s">
        <v>103</v>
      </c>
      <c r="AX221" s="134" t="s">
        <v>75</v>
      </c>
      <c r="AY221" s="134" t="s">
        <v>130</v>
      </c>
    </row>
    <row r="222" spans="2:65" s="6" customFormat="1" ht="15.75" customHeight="1" x14ac:dyDescent="0.3">
      <c r="B222" s="139"/>
      <c r="D222" s="131" t="s">
        <v>146</v>
      </c>
      <c r="E222" s="140"/>
      <c r="F222" s="141" t="s">
        <v>147</v>
      </c>
      <c r="H222" s="142">
        <v>131.10900000000001</v>
      </c>
      <c r="L222" s="139"/>
      <c r="M222" s="143"/>
      <c r="T222" s="144"/>
      <c r="AT222" s="140" t="s">
        <v>146</v>
      </c>
      <c r="AU222" s="140" t="s">
        <v>82</v>
      </c>
      <c r="AV222" s="140" t="s">
        <v>15</v>
      </c>
      <c r="AW222" s="140" t="s">
        <v>103</v>
      </c>
      <c r="AX222" s="140" t="s">
        <v>23</v>
      </c>
      <c r="AY222" s="140" t="s">
        <v>130</v>
      </c>
    </row>
    <row r="223" spans="2:65" s="6" customFormat="1" ht="15.75" customHeight="1" x14ac:dyDescent="0.3">
      <c r="B223" s="22"/>
      <c r="C223" s="117" t="s">
        <v>315</v>
      </c>
      <c r="D223" s="117" t="s">
        <v>132</v>
      </c>
      <c r="E223" s="118" t="s">
        <v>316</v>
      </c>
      <c r="F223" s="119" t="s">
        <v>317</v>
      </c>
      <c r="G223" s="120" t="s">
        <v>182</v>
      </c>
      <c r="H223" s="121">
        <v>2491.0709999999999</v>
      </c>
      <c r="I223" s="122"/>
      <c r="J223" s="123">
        <f>ROUND($I$223*$H$223,2)</f>
        <v>0</v>
      </c>
      <c r="K223" s="119" t="s">
        <v>135</v>
      </c>
      <c r="L223" s="22"/>
      <c r="M223" s="124"/>
      <c r="N223" s="125" t="s">
        <v>46</v>
      </c>
      <c r="Q223" s="126">
        <v>0</v>
      </c>
      <c r="R223" s="126">
        <f>$Q$223*$H$223</f>
        <v>0</v>
      </c>
      <c r="S223" s="126">
        <v>0</v>
      </c>
      <c r="T223" s="127">
        <f>$S$223*$H$223</f>
        <v>0</v>
      </c>
      <c r="AR223" s="76" t="s">
        <v>15</v>
      </c>
      <c r="AT223" s="76" t="s">
        <v>132</v>
      </c>
      <c r="AU223" s="76" t="s">
        <v>82</v>
      </c>
      <c r="AY223" s="6" t="s">
        <v>130</v>
      </c>
      <c r="BE223" s="128">
        <f>IF($N$223="základní",$J$223,0)</f>
        <v>0</v>
      </c>
      <c r="BF223" s="128">
        <f>IF($N$223="snížená",$J$223,0)</f>
        <v>0</v>
      </c>
      <c r="BG223" s="128">
        <f>IF($N$223="zákl. přenesená",$J$223,0)</f>
        <v>0</v>
      </c>
      <c r="BH223" s="128">
        <f>IF($N$223="sníž. přenesená",$J$223,0)</f>
        <v>0</v>
      </c>
      <c r="BI223" s="128">
        <f>IF($N$223="nulová",$J$223,0)</f>
        <v>0</v>
      </c>
      <c r="BJ223" s="76" t="s">
        <v>23</v>
      </c>
      <c r="BK223" s="128">
        <f>ROUND($I$223*$H$223,2)</f>
        <v>0</v>
      </c>
      <c r="BL223" s="76" t="s">
        <v>15</v>
      </c>
      <c r="BM223" s="76" t="s">
        <v>318</v>
      </c>
    </row>
    <row r="224" spans="2:65" s="6" customFormat="1" ht="27" customHeight="1" x14ac:dyDescent="0.3">
      <c r="B224" s="22"/>
      <c r="D224" s="129" t="s">
        <v>137</v>
      </c>
      <c r="F224" s="130" t="s">
        <v>304</v>
      </c>
      <c r="L224" s="22"/>
      <c r="M224" s="48"/>
      <c r="T224" s="49"/>
      <c r="AT224" s="6" t="s">
        <v>137</v>
      </c>
      <c r="AU224" s="6" t="s">
        <v>82</v>
      </c>
    </row>
    <row r="225" spans="2:65" s="6" customFormat="1" ht="84.75" customHeight="1" x14ac:dyDescent="0.3">
      <c r="B225" s="22"/>
      <c r="D225" s="131" t="s">
        <v>139</v>
      </c>
      <c r="F225" s="132" t="s">
        <v>297</v>
      </c>
      <c r="L225" s="22"/>
      <c r="M225" s="48"/>
      <c r="T225" s="49"/>
      <c r="AT225" s="6" t="s">
        <v>139</v>
      </c>
      <c r="AU225" s="6" t="s">
        <v>82</v>
      </c>
    </row>
    <row r="226" spans="2:65" s="6" customFormat="1" ht="15.75" customHeight="1" x14ac:dyDescent="0.3">
      <c r="B226" s="133"/>
      <c r="D226" s="131" t="s">
        <v>146</v>
      </c>
      <c r="E226" s="134"/>
      <c r="F226" s="135" t="s">
        <v>319</v>
      </c>
      <c r="H226" s="136">
        <v>2491.0709999999999</v>
      </c>
      <c r="L226" s="133"/>
      <c r="M226" s="137"/>
      <c r="T226" s="138"/>
      <c r="AT226" s="134" t="s">
        <v>146</v>
      </c>
      <c r="AU226" s="134" t="s">
        <v>82</v>
      </c>
      <c r="AV226" s="134" t="s">
        <v>82</v>
      </c>
      <c r="AW226" s="134" t="s">
        <v>103</v>
      </c>
      <c r="AX226" s="134" t="s">
        <v>23</v>
      </c>
      <c r="AY226" s="134" t="s">
        <v>130</v>
      </c>
    </row>
    <row r="227" spans="2:65" s="6" customFormat="1" ht="15.75" customHeight="1" x14ac:dyDescent="0.3">
      <c r="B227" s="22"/>
      <c r="C227" s="117" t="s">
        <v>320</v>
      </c>
      <c r="D227" s="117" t="s">
        <v>132</v>
      </c>
      <c r="E227" s="118" t="s">
        <v>321</v>
      </c>
      <c r="F227" s="119" t="s">
        <v>322</v>
      </c>
      <c r="G227" s="120" t="s">
        <v>182</v>
      </c>
      <c r="H227" s="121">
        <v>54.728000000000002</v>
      </c>
      <c r="I227" s="122"/>
      <c r="J227" s="123">
        <f>ROUND($I$227*$H$227,2)</f>
        <v>0</v>
      </c>
      <c r="K227" s="119" t="s">
        <v>135</v>
      </c>
      <c r="L227" s="22"/>
      <c r="M227" s="124"/>
      <c r="N227" s="125" t="s">
        <v>46</v>
      </c>
      <c r="Q227" s="126">
        <v>0</v>
      </c>
      <c r="R227" s="126">
        <f>$Q$227*$H$227</f>
        <v>0</v>
      </c>
      <c r="S227" s="126">
        <v>0</v>
      </c>
      <c r="T227" s="127">
        <f>$S$227*$H$227</f>
        <v>0</v>
      </c>
      <c r="AR227" s="76" t="s">
        <v>15</v>
      </c>
      <c r="AT227" s="76" t="s">
        <v>132</v>
      </c>
      <c r="AU227" s="76" t="s">
        <v>82</v>
      </c>
      <c r="AY227" s="6" t="s">
        <v>130</v>
      </c>
      <c r="BE227" s="128">
        <f>IF($N$227="základní",$J$227,0)</f>
        <v>0</v>
      </c>
      <c r="BF227" s="128">
        <f>IF($N$227="snížená",$J$227,0)</f>
        <v>0</v>
      </c>
      <c r="BG227" s="128">
        <f>IF($N$227="zákl. přenesená",$J$227,0)</f>
        <v>0</v>
      </c>
      <c r="BH227" s="128">
        <f>IF($N$227="sníž. přenesená",$J$227,0)</f>
        <v>0</v>
      </c>
      <c r="BI227" s="128">
        <f>IF($N$227="nulová",$J$227,0)</f>
        <v>0</v>
      </c>
      <c r="BJ227" s="76" t="s">
        <v>23</v>
      </c>
      <c r="BK227" s="128">
        <f>ROUND($I$227*$H$227,2)</f>
        <v>0</v>
      </c>
      <c r="BL227" s="76" t="s">
        <v>15</v>
      </c>
      <c r="BM227" s="76" t="s">
        <v>323</v>
      </c>
    </row>
    <row r="228" spans="2:65" s="6" customFormat="1" ht="16.5" customHeight="1" x14ac:dyDescent="0.3">
      <c r="B228" s="22"/>
      <c r="D228" s="129" t="s">
        <v>137</v>
      </c>
      <c r="F228" s="130" t="s">
        <v>324</v>
      </c>
      <c r="L228" s="22"/>
      <c r="M228" s="48"/>
      <c r="T228" s="49"/>
      <c r="AT228" s="6" t="s">
        <v>137</v>
      </c>
      <c r="AU228" s="6" t="s">
        <v>82</v>
      </c>
    </row>
    <row r="229" spans="2:65" s="6" customFormat="1" ht="57.75" customHeight="1" x14ac:dyDescent="0.3">
      <c r="B229" s="22"/>
      <c r="D229" s="131" t="s">
        <v>139</v>
      </c>
      <c r="F229" s="132" t="s">
        <v>325</v>
      </c>
      <c r="L229" s="22"/>
      <c r="M229" s="48"/>
      <c r="T229" s="49"/>
      <c r="AT229" s="6" t="s">
        <v>139</v>
      </c>
      <c r="AU229" s="6" t="s">
        <v>82</v>
      </c>
    </row>
    <row r="230" spans="2:65" s="6" customFormat="1" ht="15.75" customHeight="1" x14ac:dyDescent="0.3">
      <c r="B230" s="145"/>
      <c r="D230" s="131" t="s">
        <v>146</v>
      </c>
      <c r="E230" s="146"/>
      <c r="F230" s="147" t="s">
        <v>313</v>
      </c>
      <c r="H230" s="146"/>
      <c r="L230" s="145"/>
      <c r="M230" s="148"/>
      <c r="T230" s="149"/>
      <c r="AT230" s="146" t="s">
        <v>146</v>
      </c>
      <c r="AU230" s="146" t="s">
        <v>82</v>
      </c>
      <c r="AV230" s="146" t="s">
        <v>23</v>
      </c>
      <c r="AW230" s="146" t="s">
        <v>103</v>
      </c>
      <c r="AX230" s="146" t="s">
        <v>75</v>
      </c>
      <c r="AY230" s="146" t="s">
        <v>130</v>
      </c>
    </row>
    <row r="231" spans="2:65" s="6" customFormat="1" ht="15.75" customHeight="1" x14ac:dyDescent="0.3">
      <c r="B231" s="133"/>
      <c r="D231" s="131" t="s">
        <v>146</v>
      </c>
      <c r="E231" s="134"/>
      <c r="F231" s="135" t="s">
        <v>314</v>
      </c>
      <c r="H231" s="136">
        <v>54.728000000000002</v>
      </c>
      <c r="L231" s="133"/>
      <c r="M231" s="137"/>
      <c r="T231" s="138"/>
      <c r="AT231" s="134" t="s">
        <v>146</v>
      </c>
      <c r="AU231" s="134" t="s">
        <v>82</v>
      </c>
      <c r="AV231" s="134" t="s">
        <v>82</v>
      </c>
      <c r="AW231" s="134" t="s">
        <v>103</v>
      </c>
      <c r="AX231" s="134" t="s">
        <v>23</v>
      </c>
      <c r="AY231" s="134" t="s">
        <v>130</v>
      </c>
    </row>
    <row r="232" spans="2:65" s="6" customFormat="1" ht="15.75" customHeight="1" x14ac:dyDescent="0.3">
      <c r="B232" s="22"/>
      <c r="C232" s="117" t="s">
        <v>326</v>
      </c>
      <c r="D232" s="117" t="s">
        <v>132</v>
      </c>
      <c r="E232" s="118" t="s">
        <v>327</v>
      </c>
      <c r="F232" s="119" t="s">
        <v>328</v>
      </c>
      <c r="G232" s="120" t="s">
        <v>182</v>
      </c>
      <c r="H232" s="121">
        <v>76.381</v>
      </c>
      <c r="I232" s="122"/>
      <c r="J232" s="123">
        <f>ROUND($I$232*$H$232,2)</f>
        <v>0</v>
      </c>
      <c r="K232" s="119" t="s">
        <v>135</v>
      </c>
      <c r="L232" s="22"/>
      <c r="M232" s="124"/>
      <c r="N232" s="125" t="s">
        <v>46</v>
      </c>
      <c r="Q232" s="126">
        <v>0</v>
      </c>
      <c r="R232" s="126">
        <f>$Q$232*$H$232</f>
        <v>0</v>
      </c>
      <c r="S232" s="126">
        <v>0</v>
      </c>
      <c r="T232" s="127">
        <f>$S$232*$H$232</f>
        <v>0</v>
      </c>
      <c r="AR232" s="76" t="s">
        <v>15</v>
      </c>
      <c r="AT232" s="76" t="s">
        <v>132</v>
      </c>
      <c r="AU232" s="76" t="s">
        <v>82</v>
      </c>
      <c r="AY232" s="6" t="s">
        <v>130</v>
      </c>
      <c r="BE232" s="128">
        <f>IF($N$232="základní",$J$232,0)</f>
        <v>0</v>
      </c>
      <c r="BF232" s="128">
        <f>IF($N$232="snížená",$J$232,0)</f>
        <v>0</v>
      </c>
      <c r="BG232" s="128">
        <f>IF($N$232="zákl. přenesená",$J$232,0)</f>
        <v>0</v>
      </c>
      <c r="BH232" s="128">
        <f>IF($N$232="sníž. přenesená",$J$232,0)</f>
        <v>0</v>
      </c>
      <c r="BI232" s="128">
        <f>IF($N$232="nulová",$J$232,0)</f>
        <v>0</v>
      </c>
      <c r="BJ232" s="76" t="s">
        <v>23</v>
      </c>
      <c r="BK232" s="128">
        <f>ROUND($I$232*$H$232,2)</f>
        <v>0</v>
      </c>
      <c r="BL232" s="76" t="s">
        <v>15</v>
      </c>
      <c r="BM232" s="76" t="s">
        <v>329</v>
      </c>
    </row>
    <row r="233" spans="2:65" s="6" customFormat="1" ht="16.5" customHeight="1" x14ac:dyDescent="0.3">
      <c r="B233" s="22"/>
      <c r="D233" s="129" t="s">
        <v>137</v>
      </c>
      <c r="F233" s="130" t="s">
        <v>330</v>
      </c>
      <c r="L233" s="22"/>
      <c r="M233" s="48"/>
      <c r="T233" s="49"/>
      <c r="AT233" s="6" t="s">
        <v>137</v>
      </c>
      <c r="AU233" s="6" t="s">
        <v>82</v>
      </c>
    </row>
    <row r="234" spans="2:65" s="6" customFormat="1" ht="57.75" customHeight="1" x14ac:dyDescent="0.3">
      <c r="B234" s="22"/>
      <c r="D234" s="131" t="s">
        <v>139</v>
      </c>
      <c r="F234" s="132" t="s">
        <v>325</v>
      </c>
      <c r="L234" s="22"/>
      <c r="M234" s="48"/>
      <c r="T234" s="49"/>
      <c r="AT234" s="6" t="s">
        <v>139</v>
      </c>
      <c r="AU234" s="6" t="s">
        <v>82</v>
      </c>
    </row>
    <row r="235" spans="2:65" s="6" customFormat="1" ht="15.75" customHeight="1" x14ac:dyDescent="0.3">
      <c r="B235" s="145"/>
      <c r="D235" s="131" t="s">
        <v>146</v>
      </c>
      <c r="E235" s="146"/>
      <c r="F235" s="147" t="s">
        <v>311</v>
      </c>
      <c r="H235" s="146"/>
      <c r="L235" s="145"/>
      <c r="M235" s="148"/>
      <c r="T235" s="149"/>
      <c r="AT235" s="146" t="s">
        <v>146</v>
      </c>
      <c r="AU235" s="146" t="s">
        <v>82</v>
      </c>
      <c r="AV235" s="146" t="s">
        <v>23</v>
      </c>
      <c r="AW235" s="146" t="s">
        <v>103</v>
      </c>
      <c r="AX235" s="146" t="s">
        <v>75</v>
      </c>
      <c r="AY235" s="146" t="s">
        <v>130</v>
      </c>
    </row>
    <row r="236" spans="2:65" s="6" customFormat="1" ht="15.75" customHeight="1" x14ac:dyDescent="0.3">
      <c r="B236" s="133"/>
      <c r="D236" s="131" t="s">
        <v>146</v>
      </c>
      <c r="E236" s="134"/>
      <c r="F236" s="135" t="s">
        <v>312</v>
      </c>
      <c r="H236" s="136">
        <v>76.381</v>
      </c>
      <c r="L236" s="133"/>
      <c r="M236" s="137"/>
      <c r="T236" s="138"/>
      <c r="AT236" s="134" t="s">
        <v>146</v>
      </c>
      <c r="AU236" s="134" t="s">
        <v>82</v>
      </c>
      <c r="AV236" s="134" t="s">
        <v>82</v>
      </c>
      <c r="AW236" s="134" t="s">
        <v>103</v>
      </c>
      <c r="AX236" s="134" t="s">
        <v>23</v>
      </c>
      <c r="AY236" s="134" t="s">
        <v>130</v>
      </c>
    </row>
    <row r="237" spans="2:65" s="6" customFormat="1" ht="15.75" customHeight="1" x14ac:dyDescent="0.3">
      <c r="B237" s="22"/>
      <c r="C237" s="117" t="s">
        <v>331</v>
      </c>
      <c r="D237" s="117" t="s">
        <v>132</v>
      </c>
      <c r="E237" s="118" t="s">
        <v>332</v>
      </c>
      <c r="F237" s="119" t="s">
        <v>333</v>
      </c>
      <c r="G237" s="120" t="s">
        <v>182</v>
      </c>
      <c r="H237" s="121">
        <v>388.57</v>
      </c>
      <c r="I237" s="122"/>
      <c r="J237" s="123">
        <f>ROUND($I$237*$H$237,2)</f>
        <v>0</v>
      </c>
      <c r="K237" s="119" t="s">
        <v>135</v>
      </c>
      <c r="L237" s="22"/>
      <c r="M237" s="124"/>
      <c r="N237" s="125" t="s">
        <v>46</v>
      </c>
      <c r="Q237" s="126">
        <v>0</v>
      </c>
      <c r="R237" s="126">
        <f>$Q$237*$H$237</f>
        <v>0</v>
      </c>
      <c r="S237" s="126">
        <v>0</v>
      </c>
      <c r="T237" s="127">
        <f>$S$237*$H$237</f>
        <v>0</v>
      </c>
      <c r="AR237" s="76" t="s">
        <v>15</v>
      </c>
      <c r="AT237" s="76" t="s">
        <v>132</v>
      </c>
      <c r="AU237" s="76" t="s">
        <v>82</v>
      </c>
      <c r="AY237" s="6" t="s">
        <v>130</v>
      </c>
      <c r="BE237" s="128">
        <f>IF($N$237="základní",$J$237,0)</f>
        <v>0</v>
      </c>
      <c r="BF237" s="128">
        <f>IF($N$237="snížená",$J$237,0)</f>
        <v>0</v>
      </c>
      <c r="BG237" s="128">
        <f>IF($N$237="zákl. přenesená",$J$237,0)</f>
        <v>0</v>
      </c>
      <c r="BH237" s="128">
        <f>IF($N$237="sníž. přenesená",$J$237,0)</f>
        <v>0</v>
      </c>
      <c r="BI237" s="128">
        <f>IF($N$237="nulová",$J$237,0)</f>
        <v>0</v>
      </c>
      <c r="BJ237" s="76" t="s">
        <v>23</v>
      </c>
      <c r="BK237" s="128">
        <f>ROUND($I$237*$H$237,2)</f>
        <v>0</v>
      </c>
      <c r="BL237" s="76" t="s">
        <v>15</v>
      </c>
      <c r="BM237" s="76" t="s">
        <v>334</v>
      </c>
    </row>
    <row r="238" spans="2:65" s="6" customFormat="1" ht="16.5" customHeight="1" x14ac:dyDescent="0.3">
      <c r="B238" s="22"/>
      <c r="D238" s="129" t="s">
        <v>137</v>
      </c>
      <c r="F238" s="130" t="s">
        <v>335</v>
      </c>
      <c r="L238" s="22"/>
      <c r="M238" s="48"/>
      <c r="T238" s="49"/>
      <c r="AT238" s="6" t="s">
        <v>137</v>
      </c>
      <c r="AU238" s="6" t="s">
        <v>82</v>
      </c>
    </row>
    <row r="239" spans="2:65" s="6" customFormat="1" ht="57.75" customHeight="1" x14ac:dyDescent="0.3">
      <c r="B239" s="22"/>
      <c r="D239" s="131" t="s">
        <v>139</v>
      </c>
      <c r="F239" s="132" t="s">
        <v>325</v>
      </c>
      <c r="L239" s="22"/>
      <c r="M239" s="48"/>
      <c r="T239" s="49"/>
      <c r="AT239" s="6" t="s">
        <v>139</v>
      </c>
      <c r="AU239" s="6" t="s">
        <v>82</v>
      </c>
    </row>
    <row r="240" spans="2:65" s="6" customFormat="1" ht="15.75" customHeight="1" x14ac:dyDescent="0.3">
      <c r="B240" s="145"/>
      <c r="D240" s="131" t="s">
        <v>146</v>
      </c>
      <c r="E240" s="146"/>
      <c r="F240" s="147" t="s">
        <v>298</v>
      </c>
      <c r="H240" s="146"/>
      <c r="L240" s="145"/>
      <c r="M240" s="148"/>
      <c r="T240" s="149"/>
      <c r="AT240" s="146" t="s">
        <v>146</v>
      </c>
      <c r="AU240" s="146" t="s">
        <v>82</v>
      </c>
      <c r="AV240" s="146" t="s">
        <v>23</v>
      </c>
      <c r="AW240" s="146" t="s">
        <v>103</v>
      </c>
      <c r="AX240" s="146" t="s">
        <v>75</v>
      </c>
      <c r="AY240" s="146" t="s">
        <v>130</v>
      </c>
    </row>
    <row r="241" spans="2:65" s="6" customFormat="1" ht="15.75" customHeight="1" x14ac:dyDescent="0.3">
      <c r="B241" s="133"/>
      <c r="D241" s="131" t="s">
        <v>146</v>
      </c>
      <c r="E241" s="134"/>
      <c r="F241" s="135" t="s">
        <v>299</v>
      </c>
      <c r="H241" s="136">
        <v>388.57</v>
      </c>
      <c r="L241" s="133"/>
      <c r="M241" s="137"/>
      <c r="T241" s="138"/>
      <c r="AT241" s="134" t="s">
        <v>146</v>
      </c>
      <c r="AU241" s="134" t="s">
        <v>82</v>
      </c>
      <c r="AV241" s="134" t="s">
        <v>82</v>
      </c>
      <c r="AW241" s="134" t="s">
        <v>103</v>
      </c>
      <c r="AX241" s="134" t="s">
        <v>23</v>
      </c>
      <c r="AY241" s="134" t="s">
        <v>130</v>
      </c>
    </row>
    <row r="242" spans="2:65" s="106" customFormat="1" ht="30.75" customHeight="1" x14ac:dyDescent="0.3">
      <c r="B242" s="107"/>
      <c r="D242" s="108" t="s">
        <v>74</v>
      </c>
      <c r="E242" s="115" t="s">
        <v>336</v>
      </c>
      <c r="F242" s="115" t="s">
        <v>337</v>
      </c>
      <c r="J242" s="116">
        <f>$BK$242</f>
        <v>0</v>
      </c>
      <c r="L242" s="107"/>
      <c r="M242" s="111"/>
      <c r="P242" s="112">
        <f>SUM($P$243:$P$244)</f>
        <v>0</v>
      </c>
      <c r="R242" s="112">
        <f>SUM($R$243:$R$244)</f>
        <v>0</v>
      </c>
      <c r="T242" s="113">
        <f>SUM($T$243:$T$244)</f>
        <v>0</v>
      </c>
      <c r="AR242" s="108" t="s">
        <v>23</v>
      </c>
      <c r="AT242" s="108" t="s">
        <v>74</v>
      </c>
      <c r="AU242" s="108" t="s">
        <v>23</v>
      </c>
      <c r="AY242" s="108" t="s">
        <v>130</v>
      </c>
      <c r="BK242" s="114">
        <f>SUM($BK$243:$BK$244)</f>
        <v>0</v>
      </c>
    </row>
    <row r="243" spans="2:65" s="6" customFormat="1" ht="15.75" customHeight="1" x14ac:dyDescent="0.3">
      <c r="B243" s="22"/>
      <c r="C243" s="117" t="s">
        <v>338</v>
      </c>
      <c r="D243" s="117" t="s">
        <v>132</v>
      </c>
      <c r="E243" s="118" t="s">
        <v>339</v>
      </c>
      <c r="F243" s="119" t="s">
        <v>340</v>
      </c>
      <c r="G243" s="120" t="s">
        <v>182</v>
      </c>
      <c r="H243" s="121">
        <v>255.495</v>
      </c>
      <c r="I243" s="122"/>
      <c r="J243" s="123">
        <f>ROUND($I$243*$H$243,2)</f>
        <v>0</v>
      </c>
      <c r="K243" s="119" t="s">
        <v>135</v>
      </c>
      <c r="L243" s="22"/>
      <c r="M243" s="124"/>
      <c r="N243" s="125" t="s">
        <v>46</v>
      </c>
      <c r="Q243" s="126">
        <v>0</v>
      </c>
      <c r="R243" s="126">
        <f>$Q$243*$H$243</f>
        <v>0</v>
      </c>
      <c r="S243" s="126">
        <v>0</v>
      </c>
      <c r="T243" s="127">
        <f>$S$243*$H$243</f>
        <v>0</v>
      </c>
      <c r="AR243" s="76" t="s">
        <v>15</v>
      </c>
      <c r="AT243" s="76" t="s">
        <v>132</v>
      </c>
      <c r="AU243" s="76" t="s">
        <v>82</v>
      </c>
      <c r="AY243" s="6" t="s">
        <v>130</v>
      </c>
      <c r="BE243" s="128">
        <f>IF($N$243="základní",$J$243,0)</f>
        <v>0</v>
      </c>
      <c r="BF243" s="128">
        <f>IF($N$243="snížená",$J$243,0)</f>
        <v>0</v>
      </c>
      <c r="BG243" s="128">
        <f>IF($N$243="zákl. přenesená",$J$243,0)</f>
        <v>0</v>
      </c>
      <c r="BH243" s="128">
        <f>IF($N$243="sníž. přenesená",$J$243,0)</f>
        <v>0</v>
      </c>
      <c r="BI243" s="128">
        <f>IF($N$243="nulová",$J$243,0)</f>
        <v>0</v>
      </c>
      <c r="BJ243" s="76" t="s">
        <v>23</v>
      </c>
      <c r="BK243" s="128">
        <f>ROUND($I$243*$H$243,2)</f>
        <v>0</v>
      </c>
      <c r="BL243" s="76" t="s">
        <v>15</v>
      </c>
      <c r="BM243" s="76" t="s">
        <v>341</v>
      </c>
    </row>
    <row r="244" spans="2:65" s="6" customFormat="1" ht="16.5" customHeight="1" x14ac:dyDescent="0.3">
      <c r="B244" s="22"/>
      <c r="D244" s="129" t="s">
        <v>137</v>
      </c>
      <c r="F244" s="130" t="s">
        <v>342</v>
      </c>
      <c r="L244" s="22"/>
      <c r="M244" s="48"/>
      <c r="T244" s="49"/>
      <c r="AT244" s="6" t="s">
        <v>137</v>
      </c>
      <c r="AU244" s="6" t="s">
        <v>82</v>
      </c>
    </row>
    <row r="245" spans="2:65" s="106" customFormat="1" ht="37.5" customHeight="1" x14ac:dyDescent="0.35">
      <c r="B245" s="107"/>
      <c r="D245" s="108" t="s">
        <v>74</v>
      </c>
      <c r="E245" s="109" t="s">
        <v>343</v>
      </c>
      <c r="F245" s="109" t="s">
        <v>344</v>
      </c>
      <c r="J245" s="110">
        <f>$BK$245</f>
        <v>0</v>
      </c>
      <c r="L245" s="107"/>
      <c r="M245" s="111"/>
      <c r="P245" s="112">
        <f>$P$246</f>
        <v>0</v>
      </c>
      <c r="R245" s="112">
        <f>$R$246</f>
        <v>0.18125685</v>
      </c>
      <c r="T245" s="113">
        <f>$T$246</f>
        <v>0</v>
      </c>
      <c r="AR245" s="108" t="s">
        <v>82</v>
      </c>
      <c r="AT245" s="108" t="s">
        <v>74</v>
      </c>
      <c r="AU245" s="108" t="s">
        <v>75</v>
      </c>
      <c r="AY245" s="108" t="s">
        <v>130</v>
      </c>
      <c r="BK245" s="114">
        <f>$BK$246</f>
        <v>0</v>
      </c>
    </row>
    <row r="246" spans="2:65" s="106" customFormat="1" ht="21" customHeight="1" x14ac:dyDescent="0.3">
      <c r="B246" s="107"/>
      <c r="D246" s="108" t="s">
        <v>74</v>
      </c>
      <c r="E246" s="115" t="s">
        <v>345</v>
      </c>
      <c r="F246" s="115" t="s">
        <v>346</v>
      </c>
      <c r="J246" s="116">
        <f>$BK$246</f>
        <v>0</v>
      </c>
      <c r="L246" s="107"/>
      <c r="M246" s="111"/>
      <c r="P246" s="112">
        <f>SUM($P$247:$P$262)</f>
        <v>0</v>
      </c>
      <c r="R246" s="112">
        <f>SUM($R$247:$R$262)</f>
        <v>0.18125685</v>
      </c>
      <c r="T246" s="113">
        <f>SUM($T$247:$T$262)</f>
        <v>0</v>
      </c>
      <c r="AR246" s="108" t="s">
        <v>82</v>
      </c>
      <c r="AT246" s="108" t="s">
        <v>74</v>
      </c>
      <c r="AU246" s="108" t="s">
        <v>23</v>
      </c>
      <c r="AY246" s="108" t="s">
        <v>130</v>
      </c>
      <c r="BK246" s="114">
        <f>SUM($BK$247:$BK$262)</f>
        <v>0</v>
      </c>
    </row>
    <row r="247" spans="2:65" s="6" customFormat="1" ht="15.75" customHeight="1" x14ac:dyDescent="0.3">
      <c r="B247" s="22"/>
      <c r="C247" s="117" t="s">
        <v>347</v>
      </c>
      <c r="D247" s="117" t="s">
        <v>132</v>
      </c>
      <c r="E247" s="118" t="s">
        <v>348</v>
      </c>
      <c r="F247" s="119" t="s">
        <v>349</v>
      </c>
      <c r="G247" s="120" t="s">
        <v>88</v>
      </c>
      <c r="H247" s="121">
        <v>307.21499999999997</v>
      </c>
      <c r="I247" s="122"/>
      <c r="J247" s="123">
        <f>ROUND($I$247*$H$247,2)</f>
        <v>0</v>
      </c>
      <c r="K247" s="119" t="s">
        <v>135</v>
      </c>
      <c r="L247" s="22"/>
      <c r="M247" s="124"/>
      <c r="N247" s="125" t="s">
        <v>46</v>
      </c>
      <c r="Q247" s="126">
        <v>5.9000000000000003E-4</v>
      </c>
      <c r="R247" s="126">
        <f>$Q$247*$H$247</f>
        <v>0.18125685</v>
      </c>
      <c r="S247" s="126">
        <v>0</v>
      </c>
      <c r="T247" s="127">
        <f>$S$247*$H$247</f>
        <v>0</v>
      </c>
      <c r="AR247" s="76" t="s">
        <v>258</v>
      </c>
      <c r="AT247" s="76" t="s">
        <v>132</v>
      </c>
      <c r="AU247" s="76" t="s">
        <v>82</v>
      </c>
      <c r="AY247" s="6" t="s">
        <v>130</v>
      </c>
      <c r="BE247" s="128">
        <f>IF($N$247="základní",$J$247,0)</f>
        <v>0</v>
      </c>
      <c r="BF247" s="128">
        <f>IF($N$247="snížená",$J$247,0)</f>
        <v>0</v>
      </c>
      <c r="BG247" s="128">
        <f>IF($N$247="zákl. přenesená",$J$247,0)</f>
        <v>0</v>
      </c>
      <c r="BH247" s="128">
        <f>IF($N$247="sníž. přenesená",$J$247,0)</f>
        <v>0</v>
      </c>
      <c r="BI247" s="128">
        <f>IF($N$247="nulová",$J$247,0)</f>
        <v>0</v>
      </c>
      <c r="BJ247" s="76" t="s">
        <v>23</v>
      </c>
      <c r="BK247" s="128">
        <f>ROUND($I$247*$H$247,2)</f>
        <v>0</v>
      </c>
      <c r="BL247" s="76" t="s">
        <v>258</v>
      </c>
      <c r="BM247" s="76" t="s">
        <v>350</v>
      </c>
    </row>
    <row r="248" spans="2:65" s="6" customFormat="1" ht="16.5" customHeight="1" x14ac:dyDescent="0.3">
      <c r="B248" s="22"/>
      <c r="D248" s="129" t="s">
        <v>137</v>
      </c>
      <c r="F248" s="130" t="s">
        <v>351</v>
      </c>
      <c r="L248" s="22"/>
      <c r="M248" s="48"/>
      <c r="T248" s="49"/>
      <c r="AT248" s="6" t="s">
        <v>137</v>
      </c>
      <c r="AU248" s="6" t="s">
        <v>82</v>
      </c>
    </row>
    <row r="249" spans="2:65" s="6" customFormat="1" ht="44.25" customHeight="1" x14ac:dyDescent="0.3">
      <c r="B249" s="22"/>
      <c r="D249" s="131" t="s">
        <v>139</v>
      </c>
      <c r="F249" s="132" t="s">
        <v>352</v>
      </c>
      <c r="L249" s="22"/>
      <c r="M249" s="48"/>
      <c r="T249" s="49"/>
      <c r="AT249" s="6" t="s">
        <v>139</v>
      </c>
      <c r="AU249" s="6" t="s">
        <v>82</v>
      </c>
    </row>
    <row r="250" spans="2:65" s="6" customFormat="1" ht="15.75" customHeight="1" x14ac:dyDescent="0.3">
      <c r="B250" s="145"/>
      <c r="D250" s="131" t="s">
        <v>146</v>
      </c>
      <c r="E250" s="146"/>
      <c r="F250" s="147" t="s">
        <v>353</v>
      </c>
      <c r="H250" s="146"/>
      <c r="L250" s="145"/>
      <c r="M250" s="148"/>
      <c r="T250" s="149"/>
      <c r="AT250" s="146" t="s">
        <v>146</v>
      </c>
      <c r="AU250" s="146" t="s">
        <v>82</v>
      </c>
      <c r="AV250" s="146" t="s">
        <v>23</v>
      </c>
      <c r="AW250" s="146" t="s">
        <v>103</v>
      </c>
      <c r="AX250" s="146" t="s">
        <v>75</v>
      </c>
      <c r="AY250" s="146" t="s">
        <v>130</v>
      </c>
    </row>
    <row r="251" spans="2:65" s="6" customFormat="1" ht="15.75" customHeight="1" x14ac:dyDescent="0.3">
      <c r="B251" s="145"/>
      <c r="D251" s="131" t="s">
        <v>146</v>
      </c>
      <c r="E251" s="146"/>
      <c r="F251" s="147" t="s">
        <v>354</v>
      </c>
      <c r="H251" s="146"/>
      <c r="L251" s="145"/>
      <c r="M251" s="148"/>
      <c r="T251" s="149"/>
      <c r="AT251" s="146" t="s">
        <v>146</v>
      </c>
      <c r="AU251" s="146" t="s">
        <v>82</v>
      </c>
      <c r="AV251" s="146" t="s">
        <v>23</v>
      </c>
      <c r="AW251" s="146" t="s">
        <v>103</v>
      </c>
      <c r="AX251" s="146" t="s">
        <v>75</v>
      </c>
      <c r="AY251" s="146" t="s">
        <v>130</v>
      </c>
    </row>
    <row r="252" spans="2:65" s="6" customFormat="1" ht="15.75" customHeight="1" x14ac:dyDescent="0.3">
      <c r="B252" s="133"/>
      <c r="D252" s="131" t="s">
        <v>146</v>
      </c>
      <c r="E252" s="134"/>
      <c r="F252" s="135" t="s">
        <v>355</v>
      </c>
      <c r="H252" s="136">
        <v>87.564999999999998</v>
      </c>
      <c r="L252" s="133"/>
      <c r="M252" s="137"/>
      <c r="T252" s="138"/>
      <c r="AT252" s="134" t="s">
        <v>146</v>
      </c>
      <c r="AU252" s="134" t="s">
        <v>82</v>
      </c>
      <c r="AV252" s="134" t="s">
        <v>82</v>
      </c>
      <c r="AW252" s="134" t="s">
        <v>103</v>
      </c>
      <c r="AX252" s="134" t="s">
        <v>75</v>
      </c>
      <c r="AY252" s="134" t="s">
        <v>130</v>
      </c>
    </row>
    <row r="253" spans="2:65" s="6" customFormat="1" ht="15.75" customHeight="1" x14ac:dyDescent="0.3">
      <c r="B253" s="145"/>
      <c r="D253" s="131" t="s">
        <v>146</v>
      </c>
      <c r="E253" s="146"/>
      <c r="F253" s="147" t="s">
        <v>356</v>
      </c>
      <c r="H253" s="146"/>
      <c r="L253" s="145"/>
      <c r="M253" s="148"/>
      <c r="T253" s="149"/>
      <c r="AT253" s="146" t="s">
        <v>146</v>
      </c>
      <c r="AU253" s="146" t="s">
        <v>82</v>
      </c>
      <c r="AV253" s="146" t="s">
        <v>23</v>
      </c>
      <c r="AW253" s="146" t="s">
        <v>103</v>
      </c>
      <c r="AX253" s="146" t="s">
        <v>75</v>
      </c>
      <c r="AY253" s="146" t="s">
        <v>130</v>
      </c>
    </row>
    <row r="254" spans="2:65" s="6" customFormat="1" ht="15.75" customHeight="1" x14ac:dyDescent="0.3">
      <c r="B254" s="133"/>
      <c r="D254" s="131" t="s">
        <v>146</v>
      </c>
      <c r="E254" s="134"/>
      <c r="F254" s="135" t="s">
        <v>357</v>
      </c>
      <c r="H254" s="136">
        <v>84.01</v>
      </c>
      <c r="L254" s="133"/>
      <c r="M254" s="137"/>
      <c r="T254" s="138"/>
      <c r="AT254" s="134" t="s">
        <v>146</v>
      </c>
      <c r="AU254" s="134" t="s">
        <v>82</v>
      </c>
      <c r="AV254" s="134" t="s">
        <v>82</v>
      </c>
      <c r="AW254" s="134" t="s">
        <v>103</v>
      </c>
      <c r="AX254" s="134" t="s">
        <v>75</v>
      </c>
      <c r="AY254" s="134" t="s">
        <v>130</v>
      </c>
    </row>
    <row r="255" spans="2:65" s="6" customFormat="1" ht="15.75" customHeight="1" x14ac:dyDescent="0.3">
      <c r="B255" s="145"/>
      <c r="D255" s="131" t="s">
        <v>146</v>
      </c>
      <c r="E255" s="146"/>
      <c r="F255" s="147" t="s">
        <v>358</v>
      </c>
      <c r="H255" s="146"/>
      <c r="L255" s="145"/>
      <c r="M255" s="148"/>
      <c r="T255" s="149"/>
      <c r="AT255" s="146" t="s">
        <v>146</v>
      </c>
      <c r="AU255" s="146" t="s">
        <v>82</v>
      </c>
      <c r="AV255" s="146" t="s">
        <v>23</v>
      </c>
      <c r="AW255" s="146" t="s">
        <v>103</v>
      </c>
      <c r="AX255" s="146" t="s">
        <v>75</v>
      </c>
      <c r="AY255" s="146" t="s">
        <v>130</v>
      </c>
    </row>
    <row r="256" spans="2:65" s="6" customFormat="1" ht="15.75" customHeight="1" x14ac:dyDescent="0.3">
      <c r="B256" s="133"/>
      <c r="D256" s="131" t="s">
        <v>146</v>
      </c>
      <c r="E256" s="134"/>
      <c r="F256" s="135" t="s">
        <v>359</v>
      </c>
      <c r="H256" s="136">
        <v>96.364999999999995</v>
      </c>
      <c r="L256" s="133"/>
      <c r="M256" s="137"/>
      <c r="T256" s="138"/>
      <c r="AT256" s="134" t="s">
        <v>146</v>
      </c>
      <c r="AU256" s="134" t="s">
        <v>82</v>
      </c>
      <c r="AV256" s="134" t="s">
        <v>82</v>
      </c>
      <c r="AW256" s="134" t="s">
        <v>103</v>
      </c>
      <c r="AX256" s="134" t="s">
        <v>75</v>
      </c>
      <c r="AY256" s="134" t="s">
        <v>130</v>
      </c>
    </row>
    <row r="257" spans="2:65" s="6" customFormat="1" ht="15.75" customHeight="1" x14ac:dyDescent="0.3">
      <c r="B257" s="145"/>
      <c r="D257" s="131" t="s">
        <v>146</v>
      </c>
      <c r="E257" s="146"/>
      <c r="F257" s="147" t="s">
        <v>360</v>
      </c>
      <c r="H257" s="146"/>
      <c r="L257" s="145"/>
      <c r="M257" s="148"/>
      <c r="T257" s="149"/>
      <c r="AT257" s="146" t="s">
        <v>146</v>
      </c>
      <c r="AU257" s="146" t="s">
        <v>82</v>
      </c>
      <c r="AV257" s="146" t="s">
        <v>23</v>
      </c>
      <c r="AW257" s="146" t="s">
        <v>103</v>
      </c>
      <c r="AX257" s="146" t="s">
        <v>75</v>
      </c>
      <c r="AY257" s="146" t="s">
        <v>130</v>
      </c>
    </row>
    <row r="258" spans="2:65" s="6" customFormat="1" ht="15.75" customHeight="1" x14ac:dyDescent="0.3">
      <c r="B258" s="133"/>
      <c r="D258" s="131" t="s">
        <v>146</v>
      </c>
      <c r="E258" s="134"/>
      <c r="F258" s="135" t="s">
        <v>361</v>
      </c>
      <c r="H258" s="136">
        <v>39.274999999999999</v>
      </c>
      <c r="L258" s="133"/>
      <c r="M258" s="137"/>
      <c r="T258" s="138"/>
      <c r="AT258" s="134" t="s">
        <v>146</v>
      </c>
      <c r="AU258" s="134" t="s">
        <v>82</v>
      </c>
      <c r="AV258" s="134" t="s">
        <v>82</v>
      </c>
      <c r="AW258" s="134" t="s">
        <v>103</v>
      </c>
      <c r="AX258" s="134" t="s">
        <v>75</v>
      </c>
      <c r="AY258" s="134" t="s">
        <v>130</v>
      </c>
    </row>
    <row r="259" spans="2:65" s="6" customFormat="1" ht="15.75" customHeight="1" x14ac:dyDescent="0.3">
      <c r="B259" s="139"/>
      <c r="D259" s="131" t="s">
        <v>146</v>
      </c>
      <c r="E259" s="140"/>
      <c r="F259" s="141" t="s">
        <v>147</v>
      </c>
      <c r="H259" s="142">
        <v>307.21499999999997</v>
      </c>
      <c r="L259" s="139"/>
      <c r="M259" s="143"/>
      <c r="T259" s="144"/>
      <c r="AT259" s="140" t="s">
        <v>146</v>
      </c>
      <c r="AU259" s="140" t="s">
        <v>82</v>
      </c>
      <c r="AV259" s="140" t="s">
        <v>15</v>
      </c>
      <c r="AW259" s="140" t="s">
        <v>103</v>
      </c>
      <c r="AX259" s="140" t="s">
        <v>23</v>
      </c>
      <c r="AY259" s="140" t="s">
        <v>130</v>
      </c>
    </row>
    <row r="260" spans="2:65" s="6" customFormat="1" ht="15.75" customHeight="1" x14ac:dyDescent="0.3">
      <c r="B260" s="22"/>
      <c r="C260" s="117" t="s">
        <v>362</v>
      </c>
      <c r="D260" s="117" t="s">
        <v>132</v>
      </c>
      <c r="E260" s="118" t="s">
        <v>363</v>
      </c>
      <c r="F260" s="119" t="s">
        <v>364</v>
      </c>
      <c r="G260" s="120" t="s">
        <v>182</v>
      </c>
      <c r="H260" s="121">
        <v>0.18099999999999999</v>
      </c>
      <c r="I260" s="122"/>
      <c r="J260" s="123">
        <f>ROUND($I$260*$H$260,2)</f>
        <v>0</v>
      </c>
      <c r="K260" s="119" t="s">
        <v>135</v>
      </c>
      <c r="L260" s="22"/>
      <c r="M260" s="124"/>
      <c r="N260" s="125" t="s">
        <v>46</v>
      </c>
      <c r="Q260" s="126">
        <v>0</v>
      </c>
      <c r="R260" s="126">
        <f>$Q$260*$H$260</f>
        <v>0</v>
      </c>
      <c r="S260" s="126">
        <v>0</v>
      </c>
      <c r="T260" s="127">
        <f>$S$260*$H$260</f>
        <v>0</v>
      </c>
      <c r="AR260" s="76" t="s">
        <v>258</v>
      </c>
      <c r="AT260" s="76" t="s">
        <v>132</v>
      </c>
      <c r="AU260" s="76" t="s">
        <v>82</v>
      </c>
      <c r="AY260" s="6" t="s">
        <v>130</v>
      </c>
      <c r="BE260" s="128">
        <f>IF($N$260="základní",$J$260,0)</f>
        <v>0</v>
      </c>
      <c r="BF260" s="128">
        <f>IF($N$260="snížená",$J$260,0)</f>
        <v>0</v>
      </c>
      <c r="BG260" s="128">
        <f>IF($N$260="zákl. přenesená",$J$260,0)</f>
        <v>0</v>
      </c>
      <c r="BH260" s="128">
        <f>IF($N$260="sníž. přenesená",$J$260,0)</f>
        <v>0</v>
      </c>
      <c r="BI260" s="128">
        <f>IF($N$260="nulová",$J$260,0)</f>
        <v>0</v>
      </c>
      <c r="BJ260" s="76" t="s">
        <v>23</v>
      </c>
      <c r="BK260" s="128">
        <f>ROUND($I$260*$H$260,2)</f>
        <v>0</v>
      </c>
      <c r="BL260" s="76" t="s">
        <v>258</v>
      </c>
      <c r="BM260" s="76" t="s">
        <v>365</v>
      </c>
    </row>
    <row r="261" spans="2:65" s="6" customFormat="1" ht="27" customHeight="1" x14ac:dyDescent="0.3">
      <c r="B261" s="22"/>
      <c r="D261" s="129" t="s">
        <v>137</v>
      </c>
      <c r="F261" s="130" t="s">
        <v>366</v>
      </c>
      <c r="L261" s="22"/>
      <c r="M261" s="48"/>
      <c r="T261" s="49"/>
      <c r="AT261" s="6" t="s">
        <v>137</v>
      </c>
      <c r="AU261" s="6" t="s">
        <v>82</v>
      </c>
    </row>
    <row r="262" spans="2:65" s="6" customFormat="1" ht="98.25" customHeight="1" x14ac:dyDescent="0.3">
      <c r="B262" s="22"/>
      <c r="D262" s="131" t="s">
        <v>139</v>
      </c>
      <c r="F262" s="132" t="s">
        <v>367</v>
      </c>
      <c r="L262" s="22"/>
      <c r="M262" s="166"/>
      <c r="N262" s="167"/>
      <c r="O262" s="167"/>
      <c r="P262" s="167"/>
      <c r="Q262" s="167"/>
      <c r="R262" s="167"/>
      <c r="S262" s="167"/>
      <c r="T262" s="168"/>
      <c r="AT262" s="6" t="s">
        <v>139</v>
      </c>
      <c r="AU262" s="6" t="s">
        <v>82</v>
      </c>
    </row>
    <row r="263" spans="2:65" s="6" customFormat="1" ht="7.5" customHeight="1" x14ac:dyDescent="0.3">
      <c r="B263" s="36"/>
      <c r="C263" s="37"/>
      <c r="D263" s="37"/>
      <c r="E263" s="37"/>
      <c r="F263" s="37"/>
      <c r="G263" s="37"/>
      <c r="H263" s="37"/>
      <c r="I263" s="37"/>
      <c r="J263" s="37"/>
      <c r="K263" s="37"/>
      <c r="L263" s="22"/>
    </row>
    <row r="264" spans="2:65" s="2" customFormat="1" ht="14.25" customHeight="1" x14ac:dyDescent="0.3"/>
  </sheetData>
  <autoFilter ref="C84:K84"/>
  <mergeCells count="9">
    <mergeCell ref="E77:H77"/>
    <mergeCell ref="G1:H1"/>
    <mergeCell ref="L2:V2"/>
    <mergeCell ref="E7:H7"/>
    <mergeCell ref="E9:H9"/>
    <mergeCell ref="E24:H24"/>
    <mergeCell ref="E45:H45"/>
    <mergeCell ref="E47:H47"/>
    <mergeCell ref="E75:H75"/>
  </mergeCells>
  <hyperlinks>
    <hyperlink ref="F1:G1" location="C2" tooltip="Krycí list soupisu" display="1) Krycí list soupisu"/>
    <hyperlink ref="G1:H1" location="C54" tooltip="Rekapitulace" display="2) Rekapitulace"/>
    <hyperlink ref="J1" location="C84" tooltip="Soupis prací" display="3) Soupis prací"/>
    <hyperlink ref="L1:V1" location="'Rekapitulace stavby'!C2" tooltip="Rekapitulace stavby" display="Rekapitulace stavby"/>
  </hyperlinks>
  <pageMargins left="0.59027779102325439" right="0.59027779102325439" top="0.59027779102325439" bottom="0.59027779102325439" header="0" footer="0"/>
  <pageSetup paperSize="9" scale="95" fitToHeight="100" orientation="landscape" blackAndWhite="1" r:id="rId1"/>
  <headerFooter alignWithMargins="0">
    <oddFooter>&amp;CStrana &amp;P z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64"/>
  <sheetViews>
    <sheetView showGridLines="0" workbookViewId="0">
      <pane ySplit="1" topLeftCell="A2" activePane="bottomLeft" state="frozenSplit"/>
      <selection pane="bottomLeft"/>
    </sheetView>
  </sheetViews>
  <sheetFormatPr defaultColWidth="10.5" defaultRowHeight="14.25" customHeight="1" x14ac:dyDescent="0.3"/>
  <cols>
    <col min="1" max="1" width="8.33203125" style="2" customWidth="1"/>
    <col min="2" max="2" width="1.6640625" style="2" customWidth="1"/>
    <col min="3" max="3" width="4.1640625" style="2" customWidth="1"/>
    <col min="4" max="4" width="4.33203125" style="2" customWidth="1"/>
    <col min="5" max="5" width="17.1640625" style="2" customWidth="1"/>
    <col min="6" max="6" width="90.83203125" style="2" customWidth="1"/>
    <col min="7" max="7" width="8.6640625" style="2" customWidth="1"/>
    <col min="8" max="8" width="11.1640625" style="2" customWidth="1"/>
    <col min="9" max="9" width="12.6640625" style="2" customWidth="1"/>
    <col min="10" max="10" width="23.5" style="2" customWidth="1"/>
    <col min="11" max="11" width="15.5" style="2" customWidth="1"/>
    <col min="12" max="12" width="10.5" style="1" customWidth="1"/>
    <col min="13" max="18" width="10.5" style="2" hidden="1" customWidth="1"/>
    <col min="19" max="19" width="8.1640625" style="2" hidden="1" customWidth="1"/>
    <col min="20" max="20" width="29.6640625" style="2" hidden="1" customWidth="1"/>
    <col min="21" max="21" width="16.33203125" style="2" hidden="1" customWidth="1"/>
    <col min="22" max="22" width="12.33203125" style="2" customWidth="1"/>
    <col min="23" max="23" width="16.33203125" style="2" customWidth="1"/>
    <col min="24" max="24" width="12.1640625" style="2" customWidth="1"/>
    <col min="25" max="25" width="15" style="2" customWidth="1"/>
    <col min="26" max="26" width="11" style="2" customWidth="1"/>
    <col min="27" max="27" width="15" style="2" customWidth="1"/>
    <col min="28" max="28" width="16.33203125" style="2" customWidth="1"/>
    <col min="29" max="29" width="11" style="2" customWidth="1"/>
    <col min="30" max="30" width="15" style="2" customWidth="1"/>
    <col min="31" max="31" width="16.33203125" style="2" customWidth="1"/>
    <col min="32" max="43" width="10.5" style="1" customWidth="1"/>
    <col min="44" max="65" width="10.5" style="2" hidden="1" customWidth="1"/>
    <col min="66" max="16384" width="10.5" style="1"/>
  </cols>
  <sheetData>
    <row r="1" spans="1:256" s="3" customFormat="1" ht="22.5" customHeight="1" x14ac:dyDescent="0.3">
      <c r="A1" s="5"/>
      <c r="B1" s="172"/>
      <c r="C1" s="172"/>
      <c r="D1" s="171" t="s">
        <v>1</v>
      </c>
      <c r="E1" s="172"/>
      <c r="F1" s="173" t="s">
        <v>418</v>
      </c>
      <c r="G1" s="285" t="s">
        <v>419</v>
      </c>
      <c r="H1" s="285"/>
      <c r="I1" s="172"/>
      <c r="J1" s="173" t="s">
        <v>420</v>
      </c>
      <c r="K1" s="171" t="s">
        <v>86</v>
      </c>
      <c r="L1" s="173" t="s">
        <v>421</v>
      </c>
      <c r="M1" s="173"/>
      <c r="N1" s="173"/>
      <c r="O1" s="173"/>
      <c r="P1" s="173"/>
      <c r="Q1" s="173"/>
      <c r="R1" s="173"/>
      <c r="S1" s="173"/>
      <c r="T1" s="173"/>
      <c r="U1" s="169"/>
      <c r="V1" s="169"/>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c r="IP1" s="5"/>
      <c r="IQ1" s="5"/>
      <c r="IR1" s="5"/>
      <c r="IS1" s="5"/>
      <c r="IT1" s="5"/>
      <c r="IU1" s="5"/>
      <c r="IV1" s="5"/>
    </row>
    <row r="2" spans="1:256" s="2" customFormat="1" ht="37.5" customHeight="1" x14ac:dyDescent="0.3">
      <c r="L2" s="253" t="s">
        <v>6</v>
      </c>
      <c r="M2" s="254"/>
      <c r="N2" s="254"/>
      <c r="O2" s="254"/>
      <c r="P2" s="254"/>
      <c r="Q2" s="254"/>
      <c r="R2" s="254"/>
      <c r="S2" s="254"/>
      <c r="T2" s="254"/>
      <c r="U2" s="254"/>
      <c r="V2" s="254"/>
      <c r="AT2" s="2" t="s">
        <v>85</v>
      </c>
    </row>
    <row r="3" spans="1:256" s="2" customFormat="1" ht="7.5" customHeight="1" x14ac:dyDescent="0.3">
      <c r="B3" s="7"/>
      <c r="C3" s="8"/>
      <c r="D3" s="8"/>
      <c r="E3" s="8"/>
      <c r="F3" s="8"/>
      <c r="G3" s="8"/>
      <c r="H3" s="8"/>
      <c r="I3" s="8"/>
      <c r="J3" s="8"/>
      <c r="K3" s="9"/>
      <c r="AT3" s="2" t="s">
        <v>82</v>
      </c>
    </row>
    <row r="4" spans="1:256" s="2" customFormat="1" ht="37.5" customHeight="1" x14ac:dyDescent="0.3">
      <c r="B4" s="10"/>
      <c r="D4" s="11" t="s">
        <v>92</v>
      </c>
      <c r="K4" s="12"/>
      <c r="M4" s="13" t="s">
        <v>11</v>
      </c>
      <c r="AT4" s="2" t="s">
        <v>4</v>
      </c>
    </row>
    <row r="5" spans="1:256" s="2" customFormat="1" ht="7.5" customHeight="1" x14ac:dyDescent="0.3">
      <c r="B5" s="10"/>
      <c r="K5" s="12"/>
    </row>
    <row r="6" spans="1:256" s="2" customFormat="1" ht="15.75" customHeight="1" x14ac:dyDescent="0.3">
      <c r="B6" s="10"/>
      <c r="D6" s="18" t="s">
        <v>17</v>
      </c>
      <c r="K6" s="12"/>
    </row>
    <row r="7" spans="1:256" s="2" customFormat="1" ht="15.75" customHeight="1" x14ac:dyDescent="0.3">
      <c r="B7" s="10"/>
      <c r="E7" s="286" t="str">
        <f>'Rekapitulace stavby'!$K$6</f>
        <v>Rekonstrukce chodníků ul. Pražská</v>
      </c>
      <c r="F7" s="254"/>
      <c r="G7" s="254"/>
      <c r="H7" s="254"/>
      <c r="K7" s="12"/>
    </row>
    <row r="8" spans="1:256" s="6" customFormat="1" ht="15.75" customHeight="1" x14ac:dyDescent="0.3">
      <c r="B8" s="22"/>
      <c r="D8" s="18" t="s">
        <v>97</v>
      </c>
      <c r="K8" s="25"/>
    </row>
    <row r="9" spans="1:256" s="6" customFormat="1" ht="37.5" customHeight="1" x14ac:dyDescent="0.3">
      <c r="B9" s="22"/>
      <c r="E9" s="268" t="s">
        <v>368</v>
      </c>
      <c r="F9" s="269"/>
      <c r="G9" s="269"/>
      <c r="H9" s="269"/>
      <c r="K9" s="25"/>
    </row>
    <row r="10" spans="1:256" s="6" customFormat="1" ht="14.25" customHeight="1" x14ac:dyDescent="0.3">
      <c r="B10" s="22"/>
      <c r="K10" s="25"/>
    </row>
    <row r="11" spans="1:256" s="6" customFormat="1" ht="15" customHeight="1" x14ac:dyDescent="0.3">
      <c r="B11" s="22"/>
      <c r="D11" s="18" t="s">
        <v>20</v>
      </c>
      <c r="F11" s="16"/>
      <c r="I11" s="18" t="s">
        <v>22</v>
      </c>
      <c r="J11" s="16"/>
      <c r="K11" s="25"/>
    </row>
    <row r="12" spans="1:256" s="6" customFormat="1" ht="15" customHeight="1" x14ac:dyDescent="0.3">
      <c r="B12" s="22"/>
      <c r="D12" s="18" t="s">
        <v>24</v>
      </c>
      <c r="F12" s="16" t="s">
        <v>25</v>
      </c>
      <c r="I12" s="18" t="s">
        <v>26</v>
      </c>
      <c r="J12" s="45" t="str">
        <f>'Rekapitulace stavby'!$AN$8</f>
        <v>27.04.2014</v>
      </c>
      <c r="K12" s="25"/>
    </row>
    <row r="13" spans="1:256" s="6" customFormat="1" ht="12" customHeight="1" x14ac:dyDescent="0.3">
      <c r="B13" s="22"/>
      <c r="K13" s="25"/>
    </row>
    <row r="14" spans="1:256" s="6" customFormat="1" ht="15" customHeight="1" x14ac:dyDescent="0.3">
      <c r="B14" s="22"/>
      <c r="D14" s="18" t="s">
        <v>30</v>
      </c>
      <c r="I14" s="18" t="s">
        <v>31</v>
      </c>
      <c r="J14" s="16" t="str">
        <f>IF('Rekapitulace stavby'!$AN$10="","",'Rekapitulace stavby'!$AN$10)</f>
        <v/>
      </c>
      <c r="K14" s="25"/>
    </row>
    <row r="15" spans="1:256" s="6" customFormat="1" ht="18.75" customHeight="1" x14ac:dyDescent="0.3">
      <c r="B15" s="22"/>
      <c r="E15" s="16" t="str">
        <f>IF('Rekapitulace stavby'!$E$11="","",'Rekapitulace stavby'!$E$11)</f>
        <v xml:space="preserve"> </v>
      </c>
      <c r="I15" s="18" t="s">
        <v>33</v>
      </c>
      <c r="J15" s="16" t="str">
        <f>IF('Rekapitulace stavby'!$AN$11="","",'Rekapitulace stavby'!$AN$11)</f>
        <v/>
      </c>
      <c r="K15" s="25"/>
    </row>
    <row r="16" spans="1:256" s="6" customFormat="1" ht="7.5" customHeight="1" x14ac:dyDescent="0.3">
      <c r="B16" s="22"/>
      <c r="K16" s="25"/>
    </row>
    <row r="17" spans="2:11" s="6" customFormat="1" ht="15" customHeight="1" x14ac:dyDescent="0.3">
      <c r="B17" s="22"/>
      <c r="D17" s="18" t="s">
        <v>34</v>
      </c>
      <c r="I17" s="18" t="s">
        <v>31</v>
      </c>
      <c r="J17" s="16" t="str">
        <f>IF('Rekapitulace stavby'!$AN$13="Vyplň údaj","",IF('Rekapitulace stavby'!$AN$13="","",'Rekapitulace stavby'!$AN$13))</f>
        <v/>
      </c>
      <c r="K17" s="25"/>
    </row>
    <row r="18" spans="2:11" s="6" customFormat="1" ht="18.75" customHeight="1" x14ac:dyDescent="0.3">
      <c r="B18" s="22"/>
      <c r="E18" s="16" t="str">
        <f>IF('Rekapitulace stavby'!$E$14="Vyplň údaj","",IF('Rekapitulace stavby'!$E$14="","",'Rekapitulace stavby'!$E$14))</f>
        <v/>
      </c>
      <c r="I18" s="18" t="s">
        <v>33</v>
      </c>
      <c r="J18" s="16" t="str">
        <f>IF('Rekapitulace stavby'!$AN$14="Vyplň údaj","",IF('Rekapitulace stavby'!$AN$14="","",'Rekapitulace stavby'!$AN$14))</f>
        <v/>
      </c>
      <c r="K18" s="25"/>
    </row>
    <row r="19" spans="2:11" s="6" customFormat="1" ht="7.5" customHeight="1" x14ac:dyDescent="0.3">
      <c r="B19" s="22"/>
      <c r="K19" s="25"/>
    </row>
    <row r="20" spans="2:11" s="6" customFormat="1" ht="15" customHeight="1" x14ac:dyDescent="0.3">
      <c r="B20" s="22"/>
      <c r="D20" s="18" t="s">
        <v>36</v>
      </c>
      <c r="I20" s="18" t="s">
        <v>31</v>
      </c>
      <c r="J20" s="16" t="str">
        <f>IF('Rekapitulace stavby'!$AN$16="","",'Rekapitulace stavby'!$AN$16)</f>
        <v/>
      </c>
      <c r="K20" s="25"/>
    </row>
    <row r="21" spans="2:11" s="6" customFormat="1" ht="18.75" customHeight="1" x14ac:dyDescent="0.3">
      <c r="B21" s="22"/>
      <c r="E21" s="16" t="str">
        <f>IF('Rekapitulace stavby'!$E$17="","",'Rekapitulace stavby'!$E$17)</f>
        <v>Bc. Jan Touš</v>
      </c>
      <c r="I21" s="18" t="s">
        <v>33</v>
      </c>
      <c r="J21" s="16" t="str">
        <f>IF('Rekapitulace stavby'!$AN$17="","",'Rekapitulace stavby'!$AN$17)</f>
        <v/>
      </c>
      <c r="K21" s="25"/>
    </row>
    <row r="22" spans="2:11" s="6" customFormat="1" ht="7.5" customHeight="1" x14ac:dyDescent="0.3">
      <c r="B22" s="22"/>
      <c r="K22" s="25"/>
    </row>
    <row r="23" spans="2:11" s="6" customFormat="1" ht="15" customHeight="1" x14ac:dyDescent="0.3">
      <c r="B23" s="22"/>
      <c r="D23" s="18" t="s">
        <v>39</v>
      </c>
      <c r="K23" s="25"/>
    </row>
    <row r="24" spans="2:11" s="76" customFormat="1" ht="15.75" customHeight="1" x14ac:dyDescent="0.3">
      <c r="B24" s="77"/>
      <c r="E24" s="281"/>
      <c r="F24" s="287"/>
      <c r="G24" s="287"/>
      <c r="H24" s="287"/>
      <c r="K24" s="78"/>
    </row>
    <row r="25" spans="2:11" s="6" customFormat="1" ht="7.5" customHeight="1" x14ac:dyDescent="0.3">
      <c r="B25" s="22"/>
      <c r="K25" s="25"/>
    </row>
    <row r="26" spans="2:11" s="6" customFormat="1" ht="7.5" customHeight="1" x14ac:dyDescent="0.3">
      <c r="B26" s="22"/>
      <c r="D26" s="46"/>
      <c r="E26" s="46"/>
      <c r="F26" s="46"/>
      <c r="G26" s="46"/>
      <c r="H26" s="46"/>
      <c r="I26" s="46"/>
      <c r="J26" s="46"/>
      <c r="K26" s="79"/>
    </row>
    <row r="27" spans="2:11" s="6" customFormat="1" ht="26.25" customHeight="1" x14ac:dyDescent="0.3">
      <c r="B27" s="22"/>
      <c r="D27" s="80" t="s">
        <v>41</v>
      </c>
      <c r="J27" s="57">
        <f>ROUND($J$79,2)</f>
        <v>0</v>
      </c>
      <c r="K27" s="25"/>
    </row>
    <row r="28" spans="2:11" s="6" customFormat="1" ht="7.5" customHeight="1" x14ac:dyDescent="0.3">
      <c r="B28" s="22"/>
      <c r="D28" s="46"/>
      <c r="E28" s="46"/>
      <c r="F28" s="46"/>
      <c r="G28" s="46"/>
      <c r="H28" s="46"/>
      <c r="I28" s="46"/>
      <c r="J28" s="46"/>
      <c r="K28" s="79"/>
    </row>
    <row r="29" spans="2:11" s="6" customFormat="1" ht="15" customHeight="1" x14ac:dyDescent="0.3">
      <c r="B29" s="22"/>
      <c r="F29" s="26" t="s">
        <v>43</v>
      </c>
      <c r="I29" s="26" t="s">
        <v>42</v>
      </c>
      <c r="J29" s="26" t="s">
        <v>44</v>
      </c>
      <c r="K29" s="25"/>
    </row>
    <row r="30" spans="2:11" s="6" customFormat="1" ht="15" customHeight="1" x14ac:dyDescent="0.3">
      <c r="B30" s="22"/>
      <c r="D30" s="28" t="s">
        <v>45</v>
      </c>
      <c r="E30" s="28" t="s">
        <v>46</v>
      </c>
      <c r="F30" s="81">
        <f>ROUND(SUM($BE$79:$BE$102),2)</f>
        <v>0</v>
      </c>
      <c r="I30" s="82">
        <v>0.21</v>
      </c>
      <c r="J30" s="81">
        <f>ROUND(SUM($BE$79:$BE$102)*$I$30,2)</f>
        <v>0</v>
      </c>
      <c r="K30" s="25"/>
    </row>
    <row r="31" spans="2:11" s="6" customFormat="1" ht="15" customHeight="1" x14ac:dyDescent="0.3">
      <c r="B31" s="22"/>
      <c r="E31" s="28" t="s">
        <v>47</v>
      </c>
      <c r="F31" s="81">
        <f>ROUND(SUM($BF$79:$BF$102),2)</f>
        <v>0</v>
      </c>
      <c r="I31" s="82">
        <v>0.15</v>
      </c>
      <c r="J31" s="81">
        <f>ROUND(SUM($BF$79:$BF$102)*$I$31,2)</f>
        <v>0</v>
      </c>
      <c r="K31" s="25"/>
    </row>
    <row r="32" spans="2:11" s="6" customFormat="1" ht="15" hidden="1" customHeight="1" x14ac:dyDescent="0.3">
      <c r="B32" s="22"/>
      <c r="E32" s="28" t="s">
        <v>48</v>
      </c>
      <c r="F32" s="81">
        <f>ROUND(SUM($BG$79:$BG$102),2)</f>
        <v>0</v>
      </c>
      <c r="I32" s="82">
        <v>0.21</v>
      </c>
      <c r="J32" s="81">
        <v>0</v>
      </c>
      <c r="K32" s="25"/>
    </row>
    <row r="33" spans="2:11" s="6" customFormat="1" ht="15" hidden="1" customHeight="1" x14ac:dyDescent="0.3">
      <c r="B33" s="22"/>
      <c r="E33" s="28" t="s">
        <v>49</v>
      </c>
      <c r="F33" s="81">
        <f>ROUND(SUM($BH$79:$BH$102),2)</f>
        <v>0</v>
      </c>
      <c r="I33" s="82">
        <v>0.15</v>
      </c>
      <c r="J33" s="81">
        <v>0</v>
      </c>
      <c r="K33" s="25"/>
    </row>
    <row r="34" spans="2:11" s="6" customFormat="1" ht="15" hidden="1" customHeight="1" x14ac:dyDescent="0.3">
      <c r="B34" s="22"/>
      <c r="E34" s="28" t="s">
        <v>50</v>
      </c>
      <c r="F34" s="81">
        <f>ROUND(SUM($BI$79:$BI$102),2)</f>
        <v>0</v>
      </c>
      <c r="I34" s="82">
        <v>0</v>
      </c>
      <c r="J34" s="81">
        <v>0</v>
      </c>
      <c r="K34" s="25"/>
    </row>
    <row r="35" spans="2:11" s="6" customFormat="1" ht="7.5" customHeight="1" x14ac:dyDescent="0.3">
      <c r="B35" s="22"/>
      <c r="K35" s="25"/>
    </row>
    <row r="36" spans="2:11" s="6" customFormat="1" ht="26.25" customHeight="1" x14ac:dyDescent="0.3">
      <c r="B36" s="22"/>
      <c r="C36" s="30"/>
      <c r="D36" s="31" t="s">
        <v>51</v>
      </c>
      <c r="E36" s="32"/>
      <c r="F36" s="32"/>
      <c r="G36" s="83" t="s">
        <v>52</v>
      </c>
      <c r="H36" s="33" t="s">
        <v>53</v>
      </c>
      <c r="I36" s="32"/>
      <c r="J36" s="34">
        <f>ROUND(SUM($J$27:$J$34),2)</f>
        <v>0</v>
      </c>
      <c r="K36" s="84"/>
    </row>
    <row r="37" spans="2:11" s="6" customFormat="1" ht="15" customHeight="1" x14ac:dyDescent="0.3">
      <c r="B37" s="36"/>
      <c r="C37" s="37"/>
      <c r="D37" s="37"/>
      <c r="E37" s="37"/>
      <c r="F37" s="37"/>
      <c r="G37" s="37"/>
      <c r="H37" s="37"/>
      <c r="I37" s="37"/>
      <c r="J37" s="37"/>
      <c r="K37" s="38"/>
    </row>
    <row r="41" spans="2:11" s="6" customFormat="1" ht="7.5" customHeight="1" x14ac:dyDescent="0.3">
      <c r="B41" s="39"/>
      <c r="C41" s="40"/>
      <c r="D41" s="40"/>
      <c r="E41" s="40"/>
      <c r="F41" s="40"/>
      <c r="G41" s="40"/>
      <c r="H41" s="40"/>
      <c r="I41" s="40"/>
      <c r="J41" s="40"/>
      <c r="K41" s="85"/>
    </row>
    <row r="42" spans="2:11" s="6" customFormat="1" ht="37.5" customHeight="1" x14ac:dyDescent="0.3">
      <c r="B42" s="22"/>
      <c r="C42" s="11" t="s">
        <v>99</v>
      </c>
      <c r="K42" s="25"/>
    </row>
    <row r="43" spans="2:11" s="6" customFormat="1" ht="7.5" customHeight="1" x14ac:dyDescent="0.3">
      <c r="B43" s="22"/>
      <c r="K43" s="25"/>
    </row>
    <row r="44" spans="2:11" s="6" customFormat="1" ht="15" customHeight="1" x14ac:dyDescent="0.3">
      <c r="B44" s="22"/>
      <c r="C44" s="18" t="s">
        <v>17</v>
      </c>
      <c r="K44" s="25"/>
    </row>
    <row r="45" spans="2:11" s="6" customFormat="1" ht="16.5" customHeight="1" x14ac:dyDescent="0.3">
      <c r="B45" s="22"/>
      <c r="E45" s="286" t="str">
        <f>$E$7</f>
        <v>Rekonstrukce chodníků ul. Pražská</v>
      </c>
      <c r="F45" s="269"/>
      <c r="G45" s="269"/>
      <c r="H45" s="269"/>
      <c r="K45" s="25"/>
    </row>
    <row r="46" spans="2:11" s="6" customFormat="1" ht="15" customHeight="1" x14ac:dyDescent="0.3">
      <c r="B46" s="22"/>
      <c r="C46" s="18" t="s">
        <v>97</v>
      </c>
      <c r="K46" s="25"/>
    </row>
    <row r="47" spans="2:11" s="6" customFormat="1" ht="19.5" customHeight="1" x14ac:dyDescent="0.3">
      <c r="B47" s="22"/>
      <c r="E47" s="268" t="str">
        <f>$E$9</f>
        <v>VON - Vedlejší a ostatní rozpočtové náklady</v>
      </c>
      <c r="F47" s="269"/>
      <c r="G47" s="269"/>
      <c r="H47" s="269"/>
      <c r="K47" s="25"/>
    </row>
    <row r="48" spans="2:11" s="6" customFormat="1" ht="7.5" customHeight="1" x14ac:dyDescent="0.3">
      <c r="B48" s="22"/>
      <c r="K48" s="25"/>
    </row>
    <row r="49" spans="2:47" s="6" customFormat="1" ht="18.75" customHeight="1" x14ac:dyDescent="0.3">
      <c r="B49" s="22"/>
      <c r="C49" s="18" t="s">
        <v>24</v>
      </c>
      <c r="F49" s="16" t="str">
        <f>$F$12</f>
        <v>Parduvbice, v Popkovicích podíl st. silnice I/2</v>
      </c>
      <c r="I49" s="18" t="s">
        <v>26</v>
      </c>
      <c r="J49" s="45" t="str">
        <f>IF($J$12="","",$J$12)</f>
        <v>27.04.2014</v>
      </c>
      <c r="K49" s="25"/>
    </row>
    <row r="50" spans="2:47" s="6" customFormat="1" ht="7.5" customHeight="1" x14ac:dyDescent="0.3">
      <c r="B50" s="22"/>
      <c r="K50" s="25"/>
    </row>
    <row r="51" spans="2:47" s="6" customFormat="1" ht="15.75" customHeight="1" x14ac:dyDescent="0.3">
      <c r="B51" s="22"/>
      <c r="C51" s="18" t="s">
        <v>30</v>
      </c>
      <c r="F51" s="16" t="str">
        <f>$E$15</f>
        <v xml:space="preserve"> </v>
      </c>
      <c r="I51" s="18" t="s">
        <v>36</v>
      </c>
      <c r="J51" s="16" t="str">
        <f>$E$21</f>
        <v>Bc. Jan Touš</v>
      </c>
      <c r="K51" s="25"/>
    </row>
    <row r="52" spans="2:47" s="6" customFormat="1" ht="15" customHeight="1" x14ac:dyDescent="0.3">
      <c r="B52" s="22"/>
      <c r="C52" s="18" t="s">
        <v>34</v>
      </c>
      <c r="F52" s="16" t="str">
        <f>IF($E$18="","",$E$18)</f>
        <v/>
      </c>
      <c r="K52" s="25"/>
    </row>
    <row r="53" spans="2:47" s="6" customFormat="1" ht="11.25" customHeight="1" x14ac:dyDescent="0.3">
      <c r="B53" s="22"/>
      <c r="K53" s="25"/>
    </row>
    <row r="54" spans="2:47" s="6" customFormat="1" ht="30" customHeight="1" x14ac:dyDescent="0.3">
      <c r="B54" s="22"/>
      <c r="C54" s="86" t="s">
        <v>100</v>
      </c>
      <c r="D54" s="30"/>
      <c r="E54" s="30"/>
      <c r="F54" s="30"/>
      <c r="G54" s="30"/>
      <c r="H54" s="30"/>
      <c r="I54" s="30"/>
      <c r="J54" s="87" t="s">
        <v>101</v>
      </c>
      <c r="K54" s="35"/>
    </row>
    <row r="55" spans="2:47" s="6" customFormat="1" ht="11.25" customHeight="1" x14ac:dyDescent="0.3">
      <c r="B55" s="22"/>
      <c r="K55" s="25"/>
    </row>
    <row r="56" spans="2:47" s="6" customFormat="1" ht="30" customHeight="1" x14ac:dyDescent="0.3">
      <c r="B56" s="22"/>
      <c r="C56" s="56" t="s">
        <v>102</v>
      </c>
      <c r="J56" s="57">
        <f>ROUND($J$79,2)</f>
        <v>0</v>
      </c>
      <c r="K56" s="25"/>
      <c r="AU56" s="6" t="s">
        <v>103</v>
      </c>
    </row>
    <row r="57" spans="2:47" s="63" customFormat="1" ht="25.5" customHeight="1" x14ac:dyDescent="0.3">
      <c r="B57" s="88"/>
      <c r="D57" s="89" t="s">
        <v>369</v>
      </c>
      <c r="E57" s="89"/>
      <c r="F57" s="89"/>
      <c r="G57" s="89"/>
      <c r="H57" s="89"/>
      <c r="I57" s="89"/>
      <c r="J57" s="90">
        <f>ROUND($J$80,2)</f>
        <v>0</v>
      </c>
      <c r="K57" s="91"/>
    </row>
    <row r="58" spans="2:47" s="92" customFormat="1" ht="21" customHeight="1" x14ac:dyDescent="0.3">
      <c r="B58" s="93"/>
      <c r="D58" s="94" t="s">
        <v>370</v>
      </c>
      <c r="E58" s="94"/>
      <c r="F58" s="94"/>
      <c r="G58" s="94"/>
      <c r="H58" s="94"/>
      <c r="I58" s="94"/>
      <c r="J58" s="95">
        <f>ROUND($J$81,2)</f>
        <v>0</v>
      </c>
      <c r="K58" s="96"/>
    </row>
    <row r="59" spans="2:47" s="92" customFormat="1" ht="21" customHeight="1" x14ac:dyDescent="0.3">
      <c r="B59" s="93"/>
      <c r="D59" s="94" t="s">
        <v>371</v>
      </c>
      <c r="E59" s="94"/>
      <c r="F59" s="94"/>
      <c r="G59" s="94"/>
      <c r="H59" s="94"/>
      <c r="I59" s="94"/>
      <c r="J59" s="95">
        <f>ROUND($J$86,2)</f>
        <v>0</v>
      </c>
      <c r="K59" s="96"/>
    </row>
    <row r="60" spans="2:47" s="6" customFormat="1" ht="22.5" customHeight="1" x14ac:dyDescent="0.3">
      <c r="B60" s="22"/>
      <c r="K60" s="25"/>
    </row>
    <row r="61" spans="2:47" s="6" customFormat="1" ht="7.5" customHeight="1" x14ac:dyDescent="0.3">
      <c r="B61" s="36"/>
      <c r="C61" s="37"/>
      <c r="D61" s="37"/>
      <c r="E61" s="37"/>
      <c r="F61" s="37"/>
      <c r="G61" s="37"/>
      <c r="H61" s="37"/>
      <c r="I61" s="37"/>
      <c r="J61" s="37"/>
      <c r="K61" s="38"/>
    </row>
    <row r="65" spans="2:63" s="6" customFormat="1" ht="7.5" customHeight="1" x14ac:dyDescent="0.3">
      <c r="B65" s="39"/>
      <c r="C65" s="40"/>
      <c r="D65" s="40"/>
      <c r="E65" s="40"/>
      <c r="F65" s="40"/>
      <c r="G65" s="40"/>
      <c r="H65" s="40"/>
      <c r="I65" s="40"/>
      <c r="J65" s="40"/>
      <c r="K65" s="40"/>
      <c r="L65" s="22"/>
    </row>
    <row r="66" spans="2:63" s="6" customFormat="1" ht="37.5" customHeight="1" x14ac:dyDescent="0.3">
      <c r="B66" s="22"/>
      <c r="C66" s="11" t="s">
        <v>113</v>
      </c>
      <c r="L66" s="22"/>
    </row>
    <row r="67" spans="2:63" s="6" customFormat="1" ht="7.5" customHeight="1" x14ac:dyDescent="0.3">
      <c r="B67" s="22"/>
      <c r="L67" s="22"/>
    </row>
    <row r="68" spans="2:63" s="6" customFormat="1" ht="15" customHeight="1" x14ac:dyDescent="0.3">
      <c r="B68" s="22"/>
      <c r="C68" s="18" t="s">
        <v>17</v>
      </c>
      <c r="L68" s="22"/>
    </row>
    <row r="69" spans="2:63" s="6" customFormat="1" ht="16.5" customHeight="1" x14ac:dyDescent="0.3">
      <c r="B69" s="22"/>
      <c r="E69" s="286" t="str">
        <f>$E$7</f>
        <v>Rekonstrukce chodníků ul. Pražská</v>
      </c>
      <c r="F69" s="269"/>
      <c r="G69" s="269"/>
      <c r="H69" s="269"/>
      <c r="L69" s="22"/>
    </row>
    <row r="70" spans="2:63" s="6" customFormat="1" ht="15" customHeight="1" x14ac:dyDescent="0.3">
      <c r="B70" s="22"/>
      <c r="C70" s="18" t="s">
        <v>97</v>
      </c>
      <c r="L70" s="22"/>
    </row>
    <row r="71" spans="2:63" s="6" customFormat="1" ht="19.5" customHeight="1" x14ac:dyDescent="0.3">
      <c r="B71" s="22"/>
      <c r="E71" s="268" t="str">
        <f>$E$9</f>
        <v>VON - Vedlejší a ostatní rozpočtové náklady</v>
      </c>
      <c r="F71" s="269"/>
      <c r="G71" s="269"/>
      <c r="H71" s="269"/>
      <c r="L71" s="22"/>
    </row>
    <row r="72" spans="2:63" s="6" customFormat="1" ht="7.5" customHeight="1" x14ac:dyDescent="0.3">
      <c r="B72" s="22"/>
      <c r="L72" s="22"/>
    </row>
    <row r="73" spans="2:63" s="6" customFormat="1" ht="18.75" customHeight="1" x14ac:dyDescent="0.3">
      <c r="B73" s="22"/>
      <c r="C73" s="18" t="s">
        <v>24</v>
      </c>
      <c r="F73" s="16" t="str">
        <f>$F$12</f>
        <v>Parduvbice, v Popkovicích podíl st. silnice I/2</v>
      </c>
      <c r="I73" s="18" t="s">
        <v>26</v>
      </c>
      <c r="J73" s="45" t="str">
        <f>IF($J$12="","",$J$12)</f>
        <v>27.04.2014</v>
      </c>
      <c r="L73" s="22"/>
    </row>
    <row r="74" spans="2:63" s="6" customFormat="1" ht="7.5" customHeight="1" x14ac:dyDescent="0.3">
      <c r="B74" s="22"/>
      <c r="L74" s="22"/>
    </row>
    <row r="75" spans="2:63" s="6" customFormat="1" ht="15.75" customHeight="1" x14ac:dyDescent="0.3">
      <c r="B75" s="22"/>
      <c r="C75" s="18" t="s">
        <v>30</v>
      </c>
      <c r="F75" s="16" t="str">
        <f>$E$15</f>
        <v xml:space="preserve"> </v>
      </c>
      <c r="I75" s="18" t="s">
        <v>36</v>
      </c>
      <c r="J75" s="16" t="str">
        <f>$E$21</f>
        <v>Bc. Jan Touš</v>
      </c>
      <c r="L75" s="22"/>
    </row>
    <row r="76" spans="2:63" s="6" customFormat="1" ht="15" customHeight="1" x14ac:dyDescent="0.3">
      <c r="B76" s="22"/>
      <c r="C76" s="18" t="s">
        <v>34</v>
      </c>
      <c r="F76" s="16" t="str">
        <f>IF($E$18="","",$E$18)</f>
        <v/>
      </c>
      <c r="L76" s="22"/>
    </row>
    <row r="77" spans="2:63" s="6" customFormat="1" ht="11.25" customHeight="1" x14ac:dyDescent="0.3">
      <c r="B77" s="22"/>
      <c r="L77" s="22"/>
    </row>
    <row r="78" spans="2:63" s="97" customFormat="1" ht="30" customHeight="1" x14ac:dyDescent="0.3">
      <c r="B78" s="98"/>
      <c r="C78" s="99" t="s">
        <v>114</v>
      </c>
      <c r="D78" s="100" t="s">
        <v>60</v>
      </c>
      <c r="E78" s="100" t="s">
        <v>56</v>
      </c>
      <c r="F78" s="100" t="s">
        <v>115</v>
      </c>
      <c r="G78" s="100" t="s">
        <v>116</v>
      </c>
      <c r="H78" s="100" t="s">
        <v>117</v>
      </c>
      <c r="I78" s="100" t="s">
        <v>118</v>
      </c>
      <c r="J78" s="100" t="s">
        <v>119</v>
      </c>
      <c r="K78" s="101" t="s">
        <v>120</v>
      </c>
      <c r="L78" s="98"/>
      <c r="M78" s="51" t="s">
        <v>121</v>
      </c>
      <c r="N78" s="52" t="s">
        <v>45</v>
      </c>
      <c r="O78" s="52" t="s">
        <v>122</v>
      </c>
      <c r="P78" s="52" t="s">
        <v>123</v>
      </c>
      <c r="Q78" s="52" t="s">
        <v>124</v>
      </c>
      <c r="R78" s="52" t="s">
        <v>125</v>
      </c>
      <c r="S78" s="52" t="s">
        <v>126</v>
      </c>
      <c r="T78" s="53" t="s">
        <v>127</v>
      </c>
    </row>
    <row r="79" spans="2:63" s="6" customFormat="1" ht="30" customHeight="1" x14ac:dyDescent="0.35">
      <c r="B79" s="22"/>
      <c r="C79" s="56" t="s">
        <v>102</v>
      </c>
      <c r="J79" s="102">
        <f>$BK$79</f>
        <v>0</v>
      </c>
      <c r="L79" s="22"/>
      <c r="M79" s="55"/>
      <c r="N79" s="46"/>
      <c r="O79" s="46"/>
      <c r="P79" s="103">
        <f>$P$80</f>
        <v>0</v>
      </c>
      <c r="Q79" s="46"/>
      <c r="R79" s="103">
        <f>$R$80</f>
        <v>0</v>
      </c>
      <c r="S79" s="46"/>
      <c r="T79" s="104">
        <f>$T$80</f>
        <v>0</v>
      </c>
      <c r="AT79" s="6" t="s">
        <v>74</v>
      </c>
      <c r="AU79" s="6" t="s">
        <v>103</v>
      </c>
      <c r="BK79" s="105">
        <f>$BK$80</f>
        <v>0</v>
      </c>
    </row>
    <row r="80" spans="2:63" s="106" customFormat="1" ht="37.5" customHeight="1" x14ac:dyDescent="0.35">
      <c r="B80" s="107"/>
      <c r="D80" s="108" t="s">
        <v>74</v>
      </c>
      <c r="E80" s="109" t="s">
        <v>372</v>
      </c>
      <c r="F80" s="109" t="s">
        <v>373</v>
      </c>
      <c r="J80" s="110">
        <f>$BK$80</f>
        <v>0</v>
      </c>
      <c r="L80" s="107"/>
      <c r="M80" s="111"/>
      <c r="P80" s="112">
        <f>$P$81+$P$86</f>
        <v>0</v>
      </c>
      <c r="R80" s="112">
        <f>$R$81+$R$86</f>
        <v>0</v>
      </c>
      <c r="T80" s="113">
        <f>$T$81+$T$86</f>
        <v>0</v>
      </c>
      <c r="AR80" s="108" t="s">
        <v>169</v>
      </c>
      <c r="AT80" s="108" t="s">
        <v>74</v>
      </c>
      <c r="AU80" s="108" t="s">
        <v>75</v>
      </c>
      <c r="AY80" s="108" t="s">
        <v>130</v>
      </c>
      <c r="BK80" s="114">
        <f>$BK$81+$BK$86</f>
        <v>0</v>
      </c>
    </row>
    <row r="81" spans="2:65" s="106" customFormat="1" ht="21" customHeight="1" x14ac:dyDescent="0.3">
      <c r="B81" s="107"/>
      <c r="D81" s="108" t="s">
        <v>74</v>
      </c>
      <c r="E81" s="115" t="s">
        <v>374</v>
      </c>
      <c r="F81" s="115" t="s">
        <v>375</v>
      </c>
      <c r="J81" s="116">
        <f>$BK$81</f>
        <v>0</v>
      </c>
      <c r="L81" s="107"/>
      <c r="M81" s="111"/>
      <c r="P81" s="112">
        <f>SUM($P$82:$P$85)</f>
        <v>0</v>
      </c>
      <c r="R81" s="112">
        <f>SUM($R$82:$R$85)</f>
        <v>0</v>
      </c>
      <c r="T81" s="113">
        <f>SUM($T$82:$T$85)</f>
        <v>0</v>
      </c>
      <c r="AR81" s="108" t="s">
        <v>169</v>
      </c>
      <c r="AT81" s="108" t="s">
        <v>74</v>
      </c>
      <c r="AU81" s="108" t="s">
        <v>23</v>
      </c>
      <c r="AY81" s="108" t="s">
        <v>130</v>
      </c>
      <c r="BK81" s="114">
        <f>SUM($BK$82:$BK$85)</f>
        <v>0</v>
      </c>
    </row>
    <row r="82" spans="2:65" s="6" customFormat="1" ht="15.75" customHeight="1" x14ac:dyDescent="0.3">
      <c r="B82" s="22"/>
      <c r="C82" s="117" t="s">
        <v>23</v>
      </c>
      <c r="D82" s="117" t="s">
        <v>132</v>
      </c>
      <c r="E82" s="118" t="s">
        <v>376</v>
      </c>
      <c r="F82" s="119" t="s">
        <v>377</v>
      </c>
      <c r="G82" s="120" t="s">
        <v>279</v>
      </c>
      <c r="H82" s="121">
        <v>1</v>
      </c>
      <c r="I82" s="122"/>
      <c r="J82" s="123">
        <f>ROUND($I$82*$H$82,2)</f>
        <v>0</v>
      </c>
      <c r="K82" s="119" t="s">
        <v>135</v>
      </c>
      <c r="L82" s="22"/>
      <c r="M82" s="124"/>
      <c r="N82" s="125" t="s">
        <v>46</v>
      </c>
      <c r="Q82" s="126">
        <v>0</v>
      </c>
      <c r="R82" s="126">
        <f>$Q$82*$H$82</f>
        <v>0</v>
      </c>
      <c r="S82" s="126">
        <v>0</v>
      </c>
      <c r="T82" s="127">
        <f>$S$82*$H$82</f>
        <v>0</v>
      </c>
      <c r="AR82" s="76" t="s">
        <v>378</v>
      </c>
      <c r="AT82" s="76" t="s">
        <v>132</v>
      </c>
      <c r="AU82" s="76" t="s">
        <v>82</v>
      </c>
      <c r="AY82" s="6" t="s">
        <v>130</v>
      </c>
      <c r="BE82" s="128">
        <f>IF($N$82="základní",$J$82,0)</f>
        <v>0</v>
      </c>
      <c r="BF82" s="128">
        <f>IF($N$82="snížená",$J$82,0)</f>
        <v>0</v>
      </c>
      <c r="BG82" s="128">
        <f>IF($N$82="zákl. přenesená",$J$82,0)</f>
        <v>0</v>
      </c>
      <c r="BH82" s="128">
        <f>IF($N$82="sníž. přenesená",$J$82,0)</f>
        <v>0</v>
      </c>
      <c r="BI82" s="128">
        <f>IF($N$82="nulová",$J$82,0)</f>
        <v>0</v>
      </c>
      <c r="BJ82" s="76" t="s">
        <v>23</v>
      </c>
      <c r="BK82" s="128">
        <f>ROUND($I$82*$H$82,2)</f>
        <v>0</v>
      </c>
      <c r="BL82" s="76" t="s">
        <v>378</v>
      </c>
      <c r="BM82" s="76" t="s">
        <v>379</v>
      </c>
    </row>
    <row r="83" spans="2:65" s="6" customFormat="1" ht="16.5" customHeight="1" x14ac:dyDescent="0.3">
      <c r="B83" s="22"/>
      <c r="D83" s="129" t="s">
        <v>137</v>
      </c>
      <c r="F83" s="130" t="s">
        <v>380</v>
      </c>
      <c r="L83" s="22"/>
      <c r="M83" s="48"/>
      <c r="T83" s="49"/>
      <c r="AT83" s="6" t="s">
        <v>137</v>
      </c>
      <c r="AU83" s="6" t="s">
        <v>82</v>
      </c>
    </row>
    <row r="84" spans="2:65" s="6" customFormat="1" ht="15.75" customHeight="1" x14ac:dyDescent="0.3">
      <c r="B84" s="22"/>
      <c r="C84" s="117" t="s">
        <v>82</v>
      </c>
      <c r="D84" s="117" t="s">
        <v>132</v>
      </c>
      <c r="E84" s="118" t="s">
        <v>381</v>
      </c>
      <c r="F84" s="119" t="s">
        <v>382</v>
      </c>
      <c r="G84" s="120" t="s">
        <v>279</v>
      </c>
      <c r="H84" s="121">
        <v>1</v>
      </c>
      <c r="I84" s="122"/>
      <c r="J84" s="123">
        <f>ROUND($I$84*$H$84,2)</f>
        <v>0</v>
      </c>
      <c r="K84" s="119" t="s">
        <v>135</v>
      </c>
      <c r="L84" s="22"/>
      <c r="M84" s="124"/>
      <c r="N84" s="125" t="s">
        <v>46</v>
      </c>
      <c r="Q84" s="126">
        <v>0</v>
      </c>
      <c r="R84" s="126">
        <f>$Q$84*$H$84</f>
        <v>0</v>
      </c>
      <c r="S84" s="126">
        <v>0</v>
      </c>
      <c r="T84" s="127">
        <f>$S$84*$H$84</f>
        <v>0</v>
      </c>
      <c r="AR84" s="76" t="s">
        <v>378</v>
      </c>
      <c r="AT84" s="76" t="s">
        <v>132</v>
      </c>
      <c r="AU84" s="76" t="s">
        <v>82</v>
      </c>
      <c r="AY84" s="6" t="s">
        <v>130</v>
      </c>
      <c r="BE84" s="128">
        <f>IF($N$84="základní",$J$84,0)</f>
        <v>0</v>
      </c>
      <c r="BF84" s="128">
        <f>IF($N$84="snížená",$J$84,0)</f>
        <v>0</v>
      </c>
      <c r="BG84" s="128">
        <f>IF($N$84="zákl. přenesená",$J$84,0)</f>
        <v>0</v>
      </c>
      <c r="BH84" s="128">
        <f>IF($N$84="sníž. přenesená",$J$84,0)</f>
        <v>0</v>
      </c>
      <c r="BI84" s="128">
        <f>IF($N$84="nulová",$J$84,0)</f>
        <v>0</v>
      </c>
      <c r="BJ84" s="76" t="s">
        <v>23</v>
      </c>
      <c r="BK84" s="128">
        <f>ROUND($I$84*$H$84,2)</f>
        <v>0</v>
      </c>
      <c r="BL84" s="76" t="s">
        <v>378</v>
      </c>
      <c r="BM84" s="76" t="s">
        <v>383</v>
      </c>
    </row>
    <row r="85" spans="2:65" s="6" customFormat="1" ht="16.5" customHeight="1" x14ac:dyDescent="0.3">
      <c r="B85" s="22"/>
      <c r="D85" s="129" t="s">
        <v>137</v>
      </c>
      <c r="F85" s="130" t="s">
        <v>384</v>
      </c>
      <c r="L85" s="22"/>
      <c r="M85" s="48"/>
      <c r="T85" s="49"/>
      <c r="AT85" s="6" t="s">
        <v>137</v>
      </c>
      <c r="AU85" s="6" t="s">
        <v>82</v>
      </c>
    </row>
    <row r="86" spans="2:65" s="106" customFormat="1" ht="30.75" customHeight="1" x14ac:dyDescent="0.3">
      <c r="B86" s="107"/>
      <c r="D86" s="108" t="s">
        <v>74</v>
      </c>
      <c r="E86" s="115" t="s">
        <v>385</v>
      </c>
      <c r="F86" s="115" t="s">
        <v>386</v>
      </c>
      <c r="J86" s="116">
        <f>$BK$86</f>
        <v>0</v>
      </c>
      <c r="L86" s="107"/>
      <c r="M86" s="111"/>
      <c r="P86" s="112">
        <f>SUM($P$87:$P$102)</f>
        <v>0</v>
      </c>
      <c r="R86" s="112">
        <f>SUM($R$87:$R$102)</f>
        <v>0</v>
      </c>
      <c r="T86" s="113">
        <f>SUM($T$87:$T$102)</f>
        <v>0</v>
      </c>
      <c r="AR86" s="108" t="s">
        <v>169</v>
      </c>
      <c r="AT86" s="108" t="s">
        <v>74</v>
      </c>
      <c r="AU86" s="108" t="s">
        <v>23</v>
      </c>
      <c r="AY86" s="108" t="s">
        <v>130</v>
      </c>
      <c r="BK86" s="114">
        <f>SUM($BK$87:$BK$102)</f>
        <v>0</v>
      </c>
    </row>
    <row r="87" spans="2:65" s="6" customFormat="1" ht="15.75" customHeight="1" x14ac:dyDescent="0.3">
      <c r="B87" s="22"/>
      <c r="C87" s="117" t="s">
        <v>148</v>
      </c>
      <c r="D87" s="117" t="s">
        <v>132</v>
      </c>
      <c r="E87" s="118" t="s">
        <v>387</v>
      </c>
      <c r="F87" s="119" t="s">
        <v>388</v>
      </c>
      <c r="G87" s="120" t="s">
        <v>389</v>
      </c>
      <c r="H87" s="121">
        <v>42</v>
      </c>
      <c r="I87" s="122"/>
      <c r="J87" s="123">
        <f>ROUND($I$87*$H$87,2)</f>
        <v>0</v>
      </c>
      <c r="K87" s="119" t="s">
        <v>135</v>
      </c>
      <c r="L87" s="22"/>
      <c r="M87" s="124"/>
      <c r="N87" s="125" t="s">
        <v>46</v>
      </c>
      <c r="Q87" s="126">
        <v>0</v>
      </c>
      <c r="R87" s="126">
        <f>$Q$87*$H$87</f>
        <v>0</v>
      </c>
      <c r="S87" s="126">
        <v>0</v>
      </c>
      <c r="T87" s="127">
        <f>$S$87*$H$87</f>
        <v>0</v>
      </c>
      <c r="AR87" s="76" t="s">
        <v>378</v>
      </c>
      <c r="AT87" s="76" t="s">
        <v>132</v>
      </c>
      <c r="AU87" s="76" t="s">
        <v>82</v>
      </c>
      <c r="AY87" s="6" t="s">
        <v>130</v>
      </c>
      <c r="BE87" s="128">
        <f>IF($N$87="základní",$J$87,0)</f>
        <v>0</v>
      </c>
      <c r="BF87" s="128">
        <f>IF($N$87="snížená",$J$87,0)</f>
        <v>0</v>
      </c>
      <c r="BG87" s="128">
        <f>IF($N$87="zákl. přenesená",$J$87,0)</f>
        <v>0</v>
      </c>
      <c r="BH87" s="128">
        <f>IF($N$87="sníž. přenesená",$J$87,0)</f>
        <v>0</v>
      </c>
      <c r="BI87" s="128">
        <f>IF($N$87="nulová",$J$87,0)</f>
        <v>0</v>
      </c>
      <c r="BJ87" s="76" t="s">
        <v>23</v>
      </c>
      <c r="BK87" s="128">
        <f>ROUND($I$87*$H$87,2)</f>
        <v>0</v>
      </c>
      <c r="BL87" s="76" t="s">
        <v>378</v>
      </c>
      <c r="BM87" s="76" t="s">
        <v>390</v>
      </c>
    </row>
    <row r="88" spans="2:65" s="6" customFormat="1" ht="16.5" customHeight="1" x14ac:dyDescent="0.3">
      <c r="B88" s="22"/>
      <c r="D88" s="129" t="s">
        <v>137</v>
      </c>
      <c r="F88" s="130" t="s">
        <v>391</v>
      </c>
      <c r="L88" s="22"/>
      <c r="M88" s="48"/>
      <c r="T88" s="49"/>
      <c r="AT88" s="6" t="s">
        <v>137</v>
      </c>
      <c r="AU88" s="6" t="s">
        <v>82</v>
      </c>
    </row>
    <row r="89" spans="2:65" s="6" customFormat="1" ht="15.75" customHeight="1" x14ac:dyDescent="0.3">
      <c r="B89" s="145"/>
      <c r="D89" s="131" t="s">
        <v>146</v>
      </c>
      <c r="E89" s="146"/>
      <c r="F89" s="147" t="s">
        <v>392</v>
      </c>
      <c r="H89" s="146"/>
      <c r="L89" s="145"/>
      <c r="M89" s="148"/>
      <c r="T89" s="149"/>
      <c r="AT89" s="146" t="s">
        <v>146</v>
      </c>
      <c r="AU89" s="146" t="s">
        <v>82</v>
      </c>
      <c r="AV89" s="146" t="s">
        <v>23</v>
      </c>
      <c r="AW89" s="146" t="s">
        <v>103</v>
      </c>
      <c r="AX89" s="146" t="s">
        <v>75</v>
      </c>
      <c r="AY89" s="146" t="s">
        <v>130</v>
      </c>
    </row>
    <row r="90" spans="2:65" s="6" customFormat="1" ht="15.75" customHeight="1" x14ac:dyDescent="0.3">
      <c r="B90" s="133"/>
      <c r="D90" s="131" t="s">
        <v>146</v>
      </c>
      <c r="E90" s="134"/>
      <c r="F90" s="135" t="s">
        <v>393</v>
      </c>
      <c r="H90" s="136">
        <v>42</v>
      </c>
      <c r="L90" s="133"/>
      <c r="M90" s="137"/>
      <c r="T90" s="138"/>
      <c r="AT90" s="134" t="s">
        <v>146</v>
      </c>
      <c r="AU90" s="134" t="s">
        <v>82</v>
      </c>
      <c r="AV90" s="134" t="s">
        <v>82</v>
      </c>
      <c r="AW90" s="134" t="s">
        <v>103</v>
      </c>
      <c r="AX90" s="134" t="s">
        <v>23</v>
      </c>
      <c r="AY90" s="134" t="s">
        <v>130</v>
      </c>
    </row>
    <row r="91" spans="2:65" s="6" customFormat="1" ht="15.75" customHeight="1" x14ac:dyDescent="0.3">
      <c r="B91" s="22"/>
      <c r="C91" s="117" t="s">
        <v>15</v>
      </c>
      <c r="D91" s="117" t="s">
        <v>132</v>
      </c>
      <c r="E91" s="118" t="s">
        <v>394</v>
      </c>
      <c r="F91" s="119" t="s">
        <v>395</v>
      </c>
      <c r="G91" s="120" t="s">
        <v>389</v>
      </c>
      <c r="H91" s="121">
        <v>42</v>
      </c>
      <c r="I91" s="122"/>
      <c r="J91" s="123">
        <f>ROUND($I$91*$H$91,2)</f>
        <v>0</v>
      </c>
      <c r="K91" s="119"/>
      <c r="L91" s="22"/>
      <c r="M91" s="124"/>
      <c r="N91" s="125" t="s">
        <v>46</v>
      </c>
      <c r="Q91" s="126">
        <v>0</v>
      </c>
      <c r="R91" s="126">
        <f>$Q$91*$H$91</f>
        <v>0</v>
      </c>
      <c r="S91" s="126">
        <v>0</v>
      </c>
      <c r="T91" s="127">
        <f>$S$91*$H$91</f>
        <v>0</v>
      </c>
      <c r="AR91" s="76" t="s">
        <v>378</v>
      </c>
      <c r="AT91" s="76" t="s">
        <v>132</v>
      </c>
      <c r="AU91" s="76" t="s">
        <v>82</v>
      </c>
      <c r="AY91" s="6" t="s">
        <v>130</v>
      </c>
      <c r="BE91" s="128">
        <f>IF($N$91="základní",$J$91,0)</f>
        <v>0</v>
      </c>
      <c r="BF91" s="128">
        <f>IF($N$91="snížená",$J$91,0)</f>
        <v>0</v>
      </c>
      <c r="BG91" s="128">
        <f>IF($N$91="zákl. přenesená",$J$91,0)</f>
        <v>0</v>
      </c>
      <c r="BH91" s="128">
        <f>IF($N$91="sníž. přenesená",$J$91,0)</f>
        <v>0</v>
      </c>
      <c r="BI91" s="128">
        <f>IF($N$91="nulová",$J$91,0)</f>
        <v>0</v>
      </c>
      <c r="BJ91" s="76" t="s">
        <v>23</v>
      </c>
      <c r="BK91" s="128">
        <f>ROUND($I$91*$H$91,2)</f>
        <v>0</v>
      </c>
      <c r="BL91" s="76" t="s">
        <v>378</v>
      </c>
      <c r="BM91" s="76" t="s">
        <v>396</v>
      </c>
    </row>
    <row r="92" spans="2:65" s="6" customFormat="1" ht="16.5" customHeight="1" x14ac:dyDescent="0.3">
      <c r="B92" s="22"/>
      <c r="D92" s="129" t="s">
        <v>137</v>
      </c>
      <c r="F92" s="130" t="s">
        <v>391</v>
      </c>
      <c r="L92" s="22"/>
      <c r="M92" s="48"/>
      <c r="T92" s="49"/>
      <c r="AT92" s="6" t="s">
        <v>137</v>
      </c>
      <c r="AU92" s="6" t="s">
        <v>82</v>
      </c>
    </row>
    <row r="93" spans="2:65" s="6" customFormat="1" ht="15.75" customHeight="1" x14ac:dyDescent="0.3">
      <c r="B93" s="22"/>
      <c r="C93" s="117" t="s">
        <v>169</v>
      </c>
      <c r="D93" s="117" t="s">
        <v>132</v>
      </c>
      <c r="E93" s="118" t="s">
        <v>397</v>
      </c>
      <c r="F93" s="119" t="s">
        <v>398</v>
      </c>
      <c r="G93" s="120" t="s">
        <v>279</v>
      </c>
      <c r="H93" s="121">
        <v>1</v>
      </c>
      <c r="I93" s="122"/>
      <c r="J93" s="123">
        <f>ROUND($I$93*$H$93,2)</f>
        <v>0</v>
      </c>
      <c r="K93" s="119" t="s">
        <v>135</v>
      </c>
      <c r="L93" s="22"/>
      <c r="M93" s="124"/>
      <c r="N93" s="125" t="s">
        <v>46</v>
      </c>
      <c r="Q93" s="126">
        <v>0</v>
      </c>
      <c r="R93" s="126">
        <f>$Q$93*$H$93</f>
        <v>0</v>
      </c>
      <c r="S93" s="126">
        <v>0</v>
      </c>
      <c r="T93" s="127">
        <f>$S$93*$H$93</f>
        <v>0</v>
      </c>
      <c r="AR93" s="76" t="s">
        <v>378</v>
      </c>
      <c r="AT93" s="76" t="s">
        <v>132</v>
      </c>
      <c r="AU93" s="76" t="s">
        <v>82</v>
      </c>
      <c r="AY93" s="6" t="s">
        <v>130</v>
      </c>
      <c r="BE93" s="128">
        <f>IF($N$93="základní",$J$93,0)</f>
        <v>0</v>
      </c>
      <c r="BF93" s="128">
        <f>IF($N$93="snížená",$J$93,0)</f>
        <v>0</v>
      </c>
      <c r="BG93" s="128">
        <f>IF($N$93="zákl. přenesená",$J$93,0)</f>
        <v>0</v>
      </c>
      <c r="BH93" s="128">
        <f>IF($N$93="sníž. přenesená",$J$93,0)</f>
        <v>0</v>
      </c>
      <c r="BI93" s="128">
        <f>IF($N$93="nulová",$J$93,0)</f>
        <v>0</v>
      </c>
      <c r="BJ93" s="76" t="s">
        <v>23</v>
      </c>
      <c r="BK93" s="128">
        <f>ROUND($I$93*$H$93,2)</f>
        <v>0</v>
      </c>
      <c r="BL93" s="76" t="s">
        <v>378</v>
      </c>
      <c r="BM93" s="76" t="s">
        <v>399</v>
      </c>
    </row>
    <row r="94" spans="2:65" s="6" customFormat="1" ht="16.5" customHeight="1" x14ac:dyDescent="0.3">
      <c r="B94" s="22"/>
      <c r="D94" s="129" t="s">
        <v>137</v>
      </c>
      <c r="F94" s="130" t="s">
        <v>400</v>
      </c>
      <c r="L94" s="22"/>
      <c r="M94" s="48"/>
      <c r="T94" s="49"/>
      <c r="AT94" s="6" t="s">
        <v>137</v>
      </c>
      <c r="AU94" s="6" t="s">
        <v>82</v>
      </c>
    </row>
    <row r="95" spans="2:65" s="6" customFormat="1" ht="15.75" customHeight="1" x14ac:dyDescent="0.3">
      <c r="B95" s="22"/>
      <c r="C95" s="117" t="s">
        <v>178</v>
      </c>
      <c r="D95" s="117" t="s">
        <v>132</v>
      </c>
      <c r="E95" s="118" t="s">
        <v>401</v>
      </c>
      <c r="F95" s="119" t="s">
        <v>402</v>
      </c>
      <c r="G95" s="120" t="s">
        <v>163</v>
      </c>
      <c r="H95" s="121">
        <v>40</v>
      </c>
      <c r="I95" s="122"/>
      <c r="J95" s="123">
        <f>ROUND($I$95*$H$95,2)</f>
        <v>0</v>
      </c>
      <c r="K95" s="119" t="s">
        <v>135</v>
      </c>
      <c r="L95" s="22"/>
      <c r="M95" s="124"/>
      <c r="N95" s="125" t="s">
        <v>46</v>
      </c>
      <c r="Q95" s="126">
        <v>0</v>
      </c>
      <c r="R95" s="126">
        <f>$Q$95*$H$95</f>
        <v>0</v>
      </c>
      <c r="S95" s="126">
        <v>0</v>
      </c>
      <c r="T95" s="127">
        <f>$S$95*$H$95</f>
        <v>0</v>
      </c>
      <c r="AR95" s="76" t="s">
        <v>378</v>
      </c>
      <c r="AT95" s="76" t="s">
        <v>132</v>
      </c>
      <c r="AU95" s="76" t="s">
        <v>82</v>
      </c>
      <c r="AY95" s="6" t="s">
        <v>130</v>
      </c>
      <c r="BE95" s="128">
        <f>IF($N$95="základní",$J$95,0)</f>
        <v>0</v>
      </c>
      <c r="BF95" s="128">
        <f>IF($N$95="snížená",$J$95,0)</f>
        <v>0</v>
      </c>
      <c r="BG95" s="128">
        <f>IF($N$95="zákl. přenesená",$J$95,0)</f>
        <v>0</v>
      </c>
      <c r="BH95" s="128">
        <f>IF($N$95="sníž. přenesená",$J$95,0)</f>
        <v>0</v>
      </c>
      <c r="BI95" s="128">
        <f>IF($N$95="nulová",$J$95,0)</f>
        <v>0</v>
      </c>
      <c r="BJ95" s="76" t="s">
        <v>23</v>
      </c>
      <c r="BK95" s="128">
        <f>ROUND($I$95*$H$95,2)</f>
        <v>0</v>
      </c>
      <c r="BL95" s="76" t="s">
        <v>378</v>
      </c>
      <c r="BM95" s="76" t="s">
        <v>403</v>
      </c>
    </row>
    <row r="96" spans="2:65" s="6" customFormat="1" ht="16.5" customHeight="1" x14ac:dyDescent="0.3">
      <c r="B96" s="22"/>
      <c r="D96" s="129" t="s">
        <v>137</v>
      </c>
      <c r="F96" s="130" t="s">
        <v>404</v>
      </c>
      <c r="L96" s="22"/>
      <c r="M96" s="48"/>
      <c r="T96" s="49"/>
      <c r="AT96" s="6" t="s">
        <v>137</v>
      </c>
      <c r="AU96" s="6" t="s">
        <v>82</v>
      </c>
    </row>
    <row r="97" spans="2:65" s="6" customFormat="1" ht="15.75" customHeight="1" x14ac:dyDescent="0.3">
      <c r="B97" s="145"/>
      <c r="D97" s="131" t="s">
        <v>146</v>
      </c>
      <c r="E97" s="146"/>
      <c r="F97" s="147" t="s">
        <v>405</v>
      </c>
      <c r="H97" s="146"/>
      <c r="L97" s="145"/>
      <c r="M97" s="148"/>
      <c r="T97" s="149"/>
      <c r="AT97" s="146" t="s">
        <v>146</v>
      </c>
      <c r="AU97" s="146" t="s">
        <v>82</v>
      </c>
      <c r="AV97" s="146" t="s">
        <v>23</v>
      </c>
      <c r="AW97" s="146" t="s">
        <v>103</v>
      </c>
      <c r="AX97" s="146" t="s">
        <v>75</v>
      </c>
      <c r="AY97" s="146" t="s">
        <v>130</v>
      </c>
    </row>
    <row r="98" spans="2:65" s="6" customFormat="1" ht="15.75" customHeight="1" x14ac:dyDescent="0.3">
      <c r="B98" s="133"/>
      <c r="D98" s="131" t="s">
        <v>146</v>
      </c>
      <c r="E98" s="134"/>
      <c r="F98" s="135" t="s">
        <v>406</v>
      </c>
      <c r="H98" s="136">
        <v>40</v>
      </c>
      <c r="L98" s="133"/>
      <c r="M98" s="137"/>
      <c r="T98" s="138"/>
      <c r="AT98" s="134" t="s">
        <v>146</v>
      </c>
      <c r="AU98" s="134" t="s">
        <v>82</v>
      </c>
      <c r="AV98" s="134" t="s">
        <v>82</v>
      </c>
      <c r="AW98" s="134" t="s">
        <v>103</v>
      </c>
      <c r="AX98" s="134" t="s">
        <v>23</v>
      </c>
      <c r="AY98" s="134" t="s">
        <v>130</v>
      </c>
    </row>
    <row r="99" spans="2:65" s="6" customFormat="1" ht="15.75" customHeight="1" x14ac:dyDescent="0.3">
      <c r="B99" s="22"/>
      <c r="C99" s="117" t="s">
        <v>189</v>
      </c>
      <c r="D99" s="117" t="s">
        <v>132</v>
      </c>
      <c r="E99" s="118" t="s">
        <v>407</v>
      </c>
      <c r="F99" s="119" t="s">
        <v>408</v>
      </c>
      <c r="G99" s="120" t="s">
        <v>279</v>
      </c>
      <c r="H99" s="121">
        <v>1</v>
      </c>
      <c r="I99" s="122"/>
      <c r="J99" s="123">
        <f>ROUND($I$99*$H$99,2)</f>
        <v>0</v>
      </c>
      <c r="K99" s="119" t="s">
        <v>135</v>
      </c>
      <c r="L99" s="22"/>
      <c r="M99" s="124"/>
      <c r="N99" s="125" t="s">
        <v>46</v>
      </c>
      <c r="Q99" s="126">
        <v>0</v>
      </c>
      <c r="R99" s="126">
        <f>$Q$99*$H$99</f>
        <v>0</v>
      </c>
      <c r="S99" s="126">
        <v>0</v>
      </c>
      <c r="T99" s="127">
        <f>$S$99*$H$99</f>
        <v>0</v>
      </c>
      <c r="AR99" s="76" t="s">
        <v>378</v>
      </c>
      <c r="AT99" s="76" t="s">
        <v>132</v>
      </c>
      <c r="AU99" s="76" t="s">
        <v>82</v>
      </c>
      <c r="AY99" s="6" t="s">
        <v>130</v>
      </c>
      <c r="BE99" s="128">
        <f>IF($N$99="základní",$J$99,0)</f>
        <v>0</v>
      </c>
      <c r="BF99" s="128">
        <f>IF($N$99="snížená",$J$99,0)</f>
        <v>0</v>
      </c>
      <c r="BG99" s="128">
        <f>IF($N$99="zákl. přenesená",$J$99,0)</f>
        <v>0</v>
      </c>
      <c r="BH99" s="128">
        <f>IF($N$99="sníž. přenesená",$J$99,0)</f>
        <v>0</v>
      </c>
      <c r="BI99" s="128">
        <f>IF($N$99="nulová",$J$99,0)</f>
        <v>0</v>
      </c>
      <c r="BJ99" s="76" t="s">
        <v>23</v>
      </c>
      <c r="BK99" s="128">
        <f>ROUND($I$99*$H$99,2)</f>
        <v>0</v>
      </c>
      <c r="BL99" s="76" t="s">
        <v>378</v>
      </c>
      <c r="BM99" s="76" t="s">
        <v>409</v>
      </c>
    </row>
    <row r="100" spans="2:65" s="6" customFormat="1" ht="16.5" customHeight="1" x14ac:dyDescent="0.3">
      <c r="B100" s="22"/>
      <c r="D100" s="129" t="s">
        <v>137</v>
      </c>
      <c r="F100" s="130" t="s">
        <v>410</v>
      </c>
      <c r="L100" s="22"/>
      <c r="M100" s="48"/>
      <c r="T100" s="49"/>
      <c r="AT100" s="6" t="s">
        <v>137</v>
      </c>
      <c r="AU100" s="6" t="s">
        <v>82</v>
      </c>
    </row>
    <row r="101" spans="2:65" s="6" customFormat="1" ht="15.75" customHeight="1" x14ac:dyDescent="0.3">
      <c r="B101" s="22"/>
      <c r="C101" s="117" t="s">
        <v>183</v>
      </c>
      <c r="D101" s="117" t="s">
        <v>132</v>
      </c>
      <c r="E101" s="118" t="s">
        <v>411</v>
      </c>
      <c r="F101" s="119" t="s">
        <v>412</v>
      </c>
      <c r="G101" s="120" t="s">
        <v>279</v>
      </c>
      <c r="H101" s="121">
        <v>1</v>
      </c>
      <c r="I101" s="122"/>
      <c r="J101" s="123">
        <f>ROUND($I$101*$H$101,2)</f>
        <v>0</v>
      </c>
      <c r="K101" s="119" t="s">
        <v>135</v>
      </c>
      <c r="L101" s="22"/>
      <c r="M101" s="124"/>
      <c r="N101" s="125" t="s">
        <v>46</v>
      </c>
      <c r="Q101" s="126">
        <v>0</v>
      </c>
      <c r="R101" s="126">
        <f>$Q$101*$H$101</f>
        <v>0</v>
      </c>
      <c r="S101" s="126">
        <v>0</v>
      </c>
      <c r="T101" s="127">
        <f>$S$101*$H$101</f>
        <v>0</v>
      </c>
      <c r="AR101" s="76" t="s">
        <v>378</v>
      </c>
      <c r="AT101" s="76" t="s">
        <v>132</v>
      </c>
      <c r="AU101" s="76" t="s">
        <v>82</v>
      </c>
      <c r="AY101" s="6" t="s">
        <v>130</v>
      </c>
      <c r="BE101" s="128">
        <f>IF($N$101="základní",$J$101,0)</f>
        <v>0</v>
      </c>
      <c r="BF101" s="128">
        <f>IF($N$101="snížená",$J$101,0)</f>
        <v>0</v>
      </c>
      <c r="BG101" s="128">
        <f>IF($N$101="zákl. přenesená",$J$101,0)</f>
        <v>0</v>
      </c>
      <c r="BH101" s="128">
        <f>IF($N$101="sníž. přenesená",$J$101,0)</f>
        <v>0</v>
      </c>
      <c r="BI101" s="128">
        <f>IF($N$101="nulová",$J$101,0)</f>
        <v>0</v>
      </c>
      <c r="BJ101" s="76" t="s">
        <v>23</v>
      </c>
      <c r="BK101" s="128">
        <f>ROUND($I$101*$H$101,2)</f>
        <v>0</v>
      </c>
      <c r="BL101" s="76" t="s">
        <v>378</v>
      </c>
      <c r="BM101" s="76" t="s">
        <v>413</v>
      </c>
    </row>
    <row r="102" spans="2:65" s="6" customFormat="1" ht="16.5" customHeight="1" x14ac:dyDescent="0.3">
      <c r="B102" s="22"/>
      <c r="D102" s="129" t="s">
        <v>137</v>
      </c>
      <c r="F102" s="130" t="s">
        <v>414</v>
      </c>
      <c r="L102" s="22"/>
      <c r="M102" s="166"/>
      <c r="N102" s="167"/>
      <c r="O102" s="167"/>
      <c r="P102" s="167"/>
      <c r="Q102" s="167"/>
      <c r="R102" s="167"/>
      <c r="S102" s="167"/>
      <c r="T102" s="168"/>
      <c r="AT102" s="6" t="s">
        <v>137</v>
      </c>
      <c r="AU102" s="6" t="s">
        <v>82</v>
      </c>
    </row>
    <row r="103" spans="2:65" s="6" customFormat="1" ht="7.5" customHeight="1" x14ac:dyDescent="0.3">
      <c r="B103" s="36"/>
      <c r="C103" s="37"/>
      <c r="D103" s="37"/>
      <c r="E103" s="37"/>
      <c r="F103" s="37"/>
      <c r="G103" s="37"/>
      <c r="H103" s="37"/>
      <c r="I103" s="37"/>
      <c r="J103" s="37"/>
      <c r="K103" s="37"/>
      <c r="L103" s="22"/>
    </row>
    <row r="264" s="2" customFormat="1" ht="14.25" customHeight="1" x14ac:dyDescent="0.3"/>
  </sheetData>
  <autoFilter ref="C78:K78"/>
  <mergeCells count="9">
    <mergeCell ref="E71:H71"/>
    <mergeCell ref="G1:H1"/>
    <mergeCell ref="L2:V2"/>
    <mergeCell ref="E7:H7"/>
    <mergeCell ref="E9:H9"/>
    <mergeCell ref="E24:H24"/>
    <mergeCell ref="E45:H45"/>
    <mergeCell ref="E47:H47"/>
    <mergeCell ref="E69:H69"/>
  </mergeCells>
  <hyperlinks>
    <hyperlink ref="F1:G1" location="C2" tooltip="Krycí list soupisu" display="1) Krycí list soupisu"/>
    <hyperlink ref="G1:H1" location="C54" tooltip="Rekapitulace" display="2) Rekapitulace"/>
    <hyperlink ref="J1" location="C78" tooltip="Soupis prací" display="3) Soupis prací"/>
    <hyperlink ref="L1:V1" location="'Rekapitulace stavby'!C2" tooltip="Rekapitulace stavby" display="Rekapitulace stavby"/>
  </hyperlinks>
  <pageMargins left="0.59027779102325439" right="0.59027779102325439" top="0.59027779102325439" bottom="0.59027779102325439" header="0" footer="0"/>
  <pageSetup paperSize="9" scale="95" fitToHeight="100" orientation="landscape" blackAndWhite="1" r:id="rId1"/>
  <headerFooter alignWithMargins="0">
    <oddFooter>&amp;CStrana &amp;P z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207"/>
  <sheetViews>
    <sheetView showGridLines="0" zoomScaleNormal="100" workbookViewId="0">
      <selection activeCell="A2" sqref="A2"/>
    </sheetView>
  </sheetViews>
  <sheetFormatPr defaultRowHeight="13.5" x14ac:dyDescent="0.3"/>
  <cols>
    <col min="1" max="1" width="8.33203125" customWidth="1"/>
    <col min="2" max="2" width="1.6640625" customWidth="1"/>
    <col min="3" max="4" width="5" customWidth="1"/>
    <col min="5" max="5" width="11.6640625" customWidth="1"/>
    <col min="6" max="6" width="9.1640625" customWidth="1"/>
    <col min="7" max="7" width="5" customWidth="1"/>
    <col min="8" max="8" width="77.83203125" customWidth="1"/>
    <col min="9" max="10" width="20" customWidth="1"/>
    <col min="11" max="11" width="1.6640625" customWidth="1"/>
  </cols>
  <sheetData>
    <row r="1" spans="2:11" ht="37.5" customHeight="1" x14ac:dyDescent="0.3"/>
    <row r="2" spans="2:11" ht="7.5" customHeight="1" x14ac:dyDescent="0.3">
      <c r="B2" s="178"/>
      <c r="C2" s="179"/>
      <c r="D2" s="179"/>
      <c r="E2" s="179"/>
      <c r="F2" s="179"/>
      <c r="G2" s="179"/>
      <c r="H2" s="179"/>
      <c r="I2" s="179"/>
      <c r="J2" s="179"/>
      <c r="K2" s="180"/>
    </row>
    <row r="3" spans="2:11" s="183" customFormat="1" ht="45" customHeight="1" x14ac:dyDescent="0.3">
      <c r="B3" s="181"/>
      <c r="C3" s="290" t="s">
        <v>422</v>
      </c>
      <c r="D3" s="290"/>
      <c r="E3" s="290"/>
      <c r="F3" s="290"/>
      <c r="G3" s="290"/>
      <c r="H3" s="290"/>
      <c r="I3" s="290"/>
      <c r="J3" s="290"/>
      <c r="K3" s="182"/>
    </row>
    <row r="4" spans="2:11" ht="25.5" customHeight="1" x14ac:dyDescent="0.3">
      <c r="B4" s="184"/>
      <c r="C4" s="295" t="s">
        <v>423</v>
      </c>
      <c r="D4" s="295"/>
      <c r="E4" s="295"/>
      <c r="F4" s="295"/>
      <c r="G4" s="295"/>
      <c r="H4" s="295"/>
      <c r="I4" s="295"/>
      <c r="J4" s="295"/>
      <c r="K4" s="185"/>
    </row>
    <row r="5" spans="2:11" ht="5.25" customHeight="1" x14ac:dyDescent="0.3">
      <c r="B5" s="184"/>
      <c r="C5" s="186"/>
      <c r="D5" s="186"/>
      <c r="E5" s="186"/>
      <c r="F5" s="186"/>
      <c r="G5" s="186"/>
      <c r="H5" s="186"/>
      <c r="I5" s="186"/>
      <c r="J5" s="186"/>
      <c r="K5" s="185"/>
    </row>
    <row r="6" spans="2:11" ht="15" customHeight="1" x14ac:dyDescent="0.3">
      <c r="B6" s="184"/>
      <c r="C6" s="292" t="s">
        <v>424</v>
      </c>
      <c r="D6" s="292"/>
      <c r="E6" s="292"/>
      <c r="F6" s="292"/>
      <c r="G6" s="292"/>
      <c r="H6" s="292"/>
      <c r="I6" s="292"/>
      <c r="J6" s="292"/>
      <c r="K6" s="185"/>
    </row>
    <row r="7" spans="2:11" ht="15" customHeight="1" x14ac:dyDescent="0.3">
      <c r="B7" s="188"/>
      <c r="C7" s="292" t="s">
        <v>425</v>
      </c>
      <c r="D7" s="292"/>
      <c r="E7" s="292"/>
      <c r="F7" s="292"/>
      <c r="G7" s="292"/>
      <c r="H7" s="292"/>
      <c r="I7" s="292"/>
      <c r="J7" s="292"/>
      <c r="K7" s="185"/>
    </row>
    <row r="8" spans="2:11" ht="12.75" customHeight="1" x14ac:dyDescent="0.3">
      <c r="B8" s="188"/>
      <c r="C8" s="187"/>
      <c r="D8" s="187"/>
      <c r="E8" s="187"/>
      <c r="F8" s="187"/>
      <c r="G8" s="187"/>
      <c r="H8" s="187"/>
      <c r="I8" s="187"/>
      <c r="J8" s="187"/>
      <c r="K8" s="185"/>
    </row>
    <row r="9" spans="2:11" ht="15" customHeight="1" x14ac:dyDescent="0.3">
      <c r="B9" s="188"/>
      <c r="C9" s="292" t="s">
        <v>426</v>
      </c>
      <c r="D9" s="292"/>
      <c r="E9" s="292"/>
      <c r="F9" s="292"/>
      <c r="G9" s="292"/>
      <c r="H9" s="292"/>
      <c r="I9" s="292"/>
      <c r="J9" s="292"/>
      <c r="K9" s="185"/>
    </row>
    <row r="10" spans="2:11" ht="15" customHeight="1" x14ac:dyDescent="0.3">
      <c r="B10" s="188"/>
      <c r="C10" s="187"/>
      <c r="D10" s="292" t="s">
        <v>427</v>
      </c>
      <c r="E10" s="292"/>
      <c r="F10" s="292"/>
      <c r="G10" s="292"/>
      <c r="H10" s="292"/>
      <c r="I10" s="292"/>
      <c r="J10" s="292"/>
      <c r="K10" s="185"/>
    </row>
    <row r="11" spans="2:11" ht="15" customHeight="1" x14ac:dyDescent="0.3">
      <c r="B11" s="188"/>
      <c r="C11" s="189"/>
      <c r="D11" s="292" t="s">
        <v>428</v>
      </c>
      <c r="E11" s="292"/>
      <c r="F11" s="292"/>
      <c r="G11" s="292"/>
      <c r="H11" s="292"/>
      <c r="I11" s="292"/>
      <c r="J11" s="292"/>
      <c r="K11" s="185"/>
    </row>
    <row r="12" spans="2:11" ht="12.75" customHeight="1" x14ac:dyDescent="0.3">
      <c r="B12" s="188"/>
      <c r="C12" s="189"/>
      <c r="D12" s="189"/>
      <c r="E12" s="189"/>
      <c r="F12" s="189"/>
      <c r="G12" s="189"/>
      <c r="H12" s="189"/>
      <c r="I12" s="189"/>
      <c r="J12" s="189"/>
      <c r="K12" s="185"/>
    </row>
    <row r="13" spans="2:11" ht="15" customHeight="1" x14ac:dyDescent="0.3">
      <c r="B13" s="188"/>
      <c r="C13" s="189"/>
      <c r="D13" s="292" t="s">
        <v>429</v>
      </c>
      <c r="E13" s="292"/>
      <c r="F13" s="292"/>
      <c r="G13" s="292"/>
      <c r="H13" s="292"/>
      <c r="I13" s="292"/>
      <c r="J13" s="292"/>
      <c r="K13" s="185"/>
    </row>
    <row r="14" spans="2:11" ht="15" customHeight="1" x14ac:dyDescent="0.3">
      <c r="B14" s="188"/>
      <c r="C14" s="189"/>
      <c r="D14" s="292" t="s">
        <v>430</v>
      </c>
      <c r="E14" s="292"/>
      <c r="F14" s="292"/>
      <c r="G14" s="292"/>
      <c r="H14" s="292"/>
      <c r="I14" s="292"/>
      <c r="J14" s="292"/>
      <c r="K14" s="185"/>
    </row>
    <row r="15" spans="2:11" ht="15" customHeight="1" x14ac:dyDescent="0.3">
      <c r="B15" s="188"/>
      <c r="C15" s="189"/>
      <c r="D15" s="292" t="s">
        <v>431</v>
      </c>
      <c r="E15" s="292"/>
      <c r="F15" s="292"/>
      <c r="G15" s="292"/>
      <c r="H15" s="292"/>
      <c r="I15" s="292"/>
      <c r="J15" s="292"/>
      <c r="K15" s="185"/>
    </row>
    <row r="16" spans="2:11" ht="15" customHeight="1" x14ac:dyDescent="0.3">
      <c r="B16" s="188"/>
      <c r="C16" s="189"/>
      <c r="D16" s="189"/>
      <c r="E16" s="190" t="s">
        <v>80</v>
      </c>
      <c r="F16" s="292" t="s">
        <v>432</v>
      </c>
      <c r="G16" s="292"/>
      <c r="H16" s="292"/>
      <c r="I16" s="292"/>
      <c r="J16" s="292"/>
      <c r="K16" s="185"/>
    </row>
    <row r="17" spans="2:11" ht="15" customHeight="1" x14ac:dyDescent="0.3">
      <c r="B17" s="188"/>
      <c r="C17" s="189"/>
      <c r="D17" s="189"/>
      <c r="E17" s="190" t="s">
        <v>433</v>
      </c>
      <c r="F17" s="292" t="s">
        <v>434</v>
      </c>
      <c r="G17" s="292"/>
      <c r="H17" s="292"/>
      <c r="I17" s="292"/>
      <c r="J17" s="292"/>
      <c r="K17" s="185"/>
    </row>
    <row r="18" spans="2:11" ht="15" customHeight="1" x14ac:dyDescent="0.3">
      <c r="B18" s="188"/>
      <c r="C18" s="189"/>
      <c r="D18" s="189"/>
      <c r="E18" s="190" t="s">
        <v>435</v>
      </c>
      <c r="F18" s="292" t="s">
        <v>436</v>
      </c>
      <c r="G18" s="292"/>
      <c r="H18" s="292"/>
      <c r="I18" s="292"/>
      <c r="J18" s="292"/>
      <c r="K18" s="185"/>
    </row>
    <row r="19" spans="2:11" ht="15" customHeight="1" x14ac:dyDescent="0.3">
      <c r="B19" s="188"/>
      <c r="C19" s="189"/>
      <c r="D19" s="189"/>
      <c r="E19" s="190" t="s">
        <v>83</v>
      </c>
      <c r="F19" s="292" t="s">
        <v>437</v>
      </c>
      <c r="G19" s="292"/>
      <c r="H19" s="292"/>
      <c r="I19" s="292"/>
      <c r="J19" s="292"/>
      <c r="K19" s="185"/>
    </row>
    <row r="20" spans="2:11" ht="15" customHeight="1" x14ac:dyDescent="0.3">
      <c r="B20" s="188"/>
      <c r="C20" s="189"/>
      <c r="D20" s="189"/>
      <c r="E20" s="190" t="s">
        <v>438</v>
      </c>
      <c r="F20" s="292" t="s">
        <v>439</v>
      </c>
      <c r="G20" s="292"/>
      <c r="H20" s="292"/>
      <c r="I20" s="292"/>
      <c r="J20" s="292"/>
      <c r="K20" s="185"/>
    </row>
    <row r="21" spans="2:11" ht="15" customHeight="1" x14ac:dyDescent="0.3">
      <c r="B21" s="188"/>
      <c r="C21" s="189"/>
      <c r="D21" s="189"/>
      <c r="E21" s="190" t="s">
        <v>440</v>
      </c>
      <c r="F21" s="292" t="s">
        <v>441</v>
      </c>
      <c r="G21" s="292"/>
      <c r="H21" s="292"/>
      <c r="I21" s="292"/>
      <c r="J21" s="292"/>
      <c r="K21" s="185"/>
    </row>
    <row r="22" spans="2:11" ht="12.75" customHeight="1" x14ac:dyDescent="0.3">
      <c r="B22" s="188"/>
      <c r="C22" s="189"/>
      <c r="D22" s="189"/>
      <c r="E22" s="189"/>
      <c r="F22" s="189"/>
      <c r="G22" s="189"/>
      <c r="H22" s="189"/>
      <c r="I22" s="189"/>
      <c r="J22" s="189"/>
      <c r="K22" s="185"/>
    </row>
    <row r="23" spans="2:11" ht="15" customHeight="1" x14ac:dyDescent="0.3">
      <c r="B23" s="188"/>
      <c r="C23" s="292" t="s">
        <v>442</v>
      </c>
      <c r="D23" s="292"/>
      <c r="E23" s="292"/>
      <c r="F23" s="292"/>
      <c r="G23" s="292"/>
      <c r="H23" s="292"/>
      <c r="I23" s="292"/>
      <c r="J23" s="292"/>
      <c r="K23" s="185"/>
    </row>
    <row r="24" spans="2:11" ht="15" customHeight="1" x14ac:dyDescent="0.3">
      <c r="B24" s="188"/>
      <c r="C24" s="292" t="s">
        <v>443</v>
      </c>
      <c r="D24" s="292"/>
      <c r="E24" s="292"/>
      <c r="F24" s="292"/>
      <c r="G24" s="292"/>
      <c r="H24" s="292"/>
      <c r="I24" s="292"/>
      <c r="J24" s="292"/>
      <c r="K24" s="185"/>
    </row>
    <row r="25" spans="2:11" ht="15" customHeight="1" x14ac:dyDescent="0.3">
      <c r="B25" s="188"/>
      <c r="C25" s="187"/>
      <c r="D25" s="292" t="s">
        <v>444</v>
      </c>
      <c r="E25" s="292"/>
      <c r="F25" s="292"/>
      <c r="G25" s="292"/>
      <c r="H25" s="292"/>
      <c r="I25" s="292"/>
      <c r="J25" s="292"/>
      <c r="K25" s="185"/>
    </row>
    <row r="26" spans="2:11" ht="15" customHeight="1" x14ac:dyDescent="0.3">
      <c r="B26" s="188"/>
      <c r="C26" s="189"/>
      <c r="D26" s="292" t="s">
        <v>445</v>
      </c>
      <c r="E26" s="292"/>
      <c r="F26" s="292"/>
      <c r="G26" s="292"/>
      <c r="H26" s="292"/>
      <c r="I26" s="292"/>
      <c r="J26" s="292"/>
      <c r="K26" s="185"/>
    </row>
    <row r="27" spans="2:11" ht="12.75" customHeight="1" x14ac:dyDescent="0.3">
      <c r="B27" s="188"/>
      <c r="C27" s="189"/>
      <c r="D27" s="189"/>
      <c r="E27" s="189"/>
      <c r="F27" s="189"/>
      <c r="G27" s="189"/>
      <c r="H27" s="189"/>
      <c r="I27" s="189"/>
      <c r="J27" s="189"/>
      <c r="K27" s="185"/>
    </row>
    <row r="28" spans="2:11" ht="15" customHeight="1" x14ac:dyDescent="0.3">
      <c r="B28" s="188"/>
      <c r="C28" s="189"/>
      <c r="D28" s="292" t="s">
        <v>446</v>
      </c>
      <c r="E28" s="292"/>
      <c r="F28" s="292"/>
      <c r="G28" s="292"/>
      <c r="H28" s="292"/>
      <c r="I28" s="292"/>
      <c r="J28" s="292"/>
      <c r="K28" s="185"/>
    </row>
    <row r="29" spans="2:11" ht="15" customHeight="1" x14ac:dyDescent="0.3">
      <c r="B29" s="188"/>
      <c r="C29" s="189"/>
      <c r="D29" s="292" t="s">
        <v>447</v>
      </c>
      <c r="E29" s="292"/>
      <c r="F29" s="292"/>
      <c r="G29" s="292"/>
      <c r="H29" s="292"/>
      <c r="I29" s="292"/>
      <c r="J29" s="292"/>
      <c r="K29" s="185"/>
    </row>
    <row r="30" spans="2:11" ht="12.75" customHeight="1" x14ac:dyDescent="0.3">
      <c r="B30" s="188"/>
      <c r="C30" s="189"/>
      <c r="D30" s="189"/>
      <c r="E30" s="189"/>
      <c r="F30" s="189"/>
      <c r="G30" s="189"/>
      <c r="H30" s="189"/>
      <c r="I30" s="189"/>
      <c r="J30" s="189"/>
      <c r="K30" s="185"/>
    </row>
    <row r="31" spans="2:11" ht="15" customHeight="1" x14ac:dyDescent="0.3">
      <c r="B31" s="188"/>
      <c r="C31" s="189"/>
      <c r="D31" s="292" t="s">
        <v>448</v>
      </c>
      <c r="E31" s="292"/>
      <c r="F31" s="292"/>
      <c r="G31" s="292"/>
      <c r="H31" s="292"/>
      <c r="I31" s="292"/>
      <c r="J31" s="292"/>
      <c r="K31" s="185"/>
    </row>
    <row r="32" spans="2:11" ht="15" customHeight="1" x14ac:dyDescent="0.3">
      <c r="B32" s="188"/>
      <c r="C32" s="189"/>
      <c r="D32" s="292" t="s">
        <v>449</v>
      </c>
      <c r="E32" s="292"/>
      <c r="F32" s="292"/>
      <c r="G32" s="292"/>
      <c r="H32" s="292"/>
      <c r="I32" s="292"/>
      <c r="J32" s="292"/>
      <c r="K32" s="185"/>
    </row>
    <row r="33" spans="2:11" ht="15" customHeight="1" x14ac:dyDescent="0.3">
      <c r="B33" s="188"/>
      <c r="C33" s="189"/>
      <c r="D33" s="292" t="s">
        <v>450</v>
      </c>
      <c r="E33" s="292"/>
      <c r="F33" s="292"/>
      <c r="G33" s="292"/>
      <c r="H33" s="292"/>
      <c r="I33" s="292"/>
      <c r="J33" s="292"/>
      <c r="K33" s="185"/>
    </row>
    <row r="34" spans="2:11" ht="15" customHeight="1" x14ac:dyDescent="0.3">
      <c r="B34" s="188"/>
      <c r="C34" s="189"/>
      <c r="D34" s="187"/>
      <c r="E34" s="191" t="s">
        <v>114</v>
      </c>
      <c r="F34" s="187"/>
      <c r="G34" s="292" t="s">
        <v>451</v>
      </c>
      <c r="H34" s="292"/>
      <c r="I34" s="292"/>
      <c r="J34" s="292"/>
      <c r="K34" s="185"/>
    </row>
    <row r="35" spans="2:11" ht="30.75" customHeight="1" x14ac:dyDescent="0.3">
      <c r="B35" s="188"/>
      <c r="C35" s="189"/>
      <c r="D35" s="187"/>
      <c r="E35" s="191" t="s">
        <v>452</v>
      </c>
      <c r="F35" s="187"/>
      <c r="G35" s="292" t="s">
        <v>453</v>
      </c>
      <c r="H35" s="292"/>
      <c r="I35" s="292"/>
      <c r="J35" s="292"/>
      <c r="K35" s="185"/>
    </row>
    <row r="36" spans="2:11" ht="15" customHeight="1" x14ac:dyDescent="0.3">
      <c r="B36" s="188"/>
      <c r="C36" s="189"/>
      <c r="D36" s="187"/>
      <c r="E36" s="191" t="s">
        <v>56</v>
      </c>
      <c r="F36" s="187"/>
      <c r="G36" s="292" t="s">
        <v>454</v>
      </c>
      <c r="H36" s="292"/>
      <c r="I36" s="292"/>
      <c r="J36" s="292"/>
      <c r="K36" s="185"/>
    </row>
    <row r="37" spans="2:11" ht="15" customHeight="1" x14ac:dyDescent="0.3">
      <c r="B37" s="188"/>
      <c r="C37" s="189"/>
      <c r="D37" s="187"/>
      <c r="E37" s="191" t="s">
        <v>115</v>
      </c>
      <c r="F37" s="187"/>
      <c r="G37" s="292" t="s">
        <v>455</v>
      </c>
      <c r="H37" s="292"/>
      <c r="I37" s="292"/>
      <c r="J37" s="292"/>
      <c r="K37" s="185"/>
    </row>
    <row r="38" spans="2:11" ht="15" customHeight="1" x14ac:dyDescent="0.3">
      <c r="B38" s="188"/>
      <c r="C38" s="189"/>
      <c r="D38" s="187"/>
      <c r="E38" s="191" t="s">
        <v>116</v>
      </c>
      <c r="F38" s="187"/>
      <c r="G38" s="292" t="s">
        <v>456</v>
      </c>
      <c r="H38" s="292"/>
      <c r="I38" s="292"/>
      <c r="J38" s="292"/>
      <c r="K38" s="185"/>
    </row>
    <row r="39" spans="2:11" ht="15" customHeight="1" x14ac:dyDescent="0.3">
      <c r="B39" s="188"/>
      <c r="C39" s="189"/>
      <c r="D39" s="187"/>
      <c r="E39" s="191" t="s">
        <v>117</v>
      </c>
      <c r="F39" s="187"/>
      <c r="G39" s="292" t="s">
        <v>457</v>
      </c>
      <c r="H39" s="292"/>
      <c r="I39" s="292"/>
      <c r="J39" s="292"/>
      <c r="K39" s="185"/>
    </row>
    <row r="40" spans="2:11" ht="15" customHeight="1" x14ac:dyDescent="0.3">
      <c r="B40" s="188"/>
      <c r="C40" s="189"/>
      <c r="D40" s="187"/>
      <c r="E40" s="191" t="s">
        <v>458</v>
      </c>
      <c r="F40" s="187"/>
      <c r="G40" s="292" t="s">
        <v>459</v>
      </c>
      <c r="H40" s="292"/>
      <c r="I40" s="292"/>
      <c r="J40" s="292"/>
      <c r="K40" s="185"/>
    </row>
    <row r="41" spans="2:11" ht="15" customHeight="1" x14ac:dyDescent="0.3">
      <c r="B41" s="188"/>
      <c r="C41" s="189"/>
      <c r="D41" s="187"/>
      <c r="E41" s="191"/>
      <c r="F41" s="187"/>
      <c r="G41" s="292" t="s">
        <v>460</v>
      </c>
      <c r="H41" s="292"/>
      <c r="I41" s="292"/>
      <c r="J41" s="292"/>
      <c r="K41" s="185"/>
    </row>
    <row r="42" spans="2:11" ht="15" customHeight="1" x14ac:dyDescent="0.3">
      <c r="B42" s="188"/>
      <c r="C42" s="189"/>
      <c r="D42" s="187"/>
      <c r="E42" s="191" t="s">
        <v>461</v>
      </c>
      <c r="F42" s="187"/>
      <c r="G42" s="292" t="s">
        <v>462</v>
      </c>
      <c r="H42" s="292"/>
      <c r="I42" s="292"/>
      <c r="J42" s="292"/>
      <c r="K42" s="185"/>
    </row>
    <row r="43" spans="2:11" ht="15" customHeight="1" x14ac:dyDescent="0.3">
      <c r="B43" s="188"/>
      <c r="C43" s="189"/>
      <c r="D43" s="187"/>
      <c r="E43" s="191" t="s">
        <v>120</v>
      </c>
      <c r="F43" s="187"/>
      <c r="G43" s="292" t="s">
        <v>463</v>
      </c>
      <c r="H43" s="292"/>
      <c r="I43" s="292"/>
      <c r="J43" s="292"/>
      <c r="K43" s="185"/>
    </row>
    <row r="44" spans="2:11" ht="12.75" customHeight="1" x14ac:dyDescent="0.3">
      <c r="B44" s="188"/>
      <c r="C44" s="189"/>
      <c r="D44" s="187"/>
      <c r="E44" s="187"/>
      <c r="F44" s="187"/>
      <c r="G44" s="187"/>
      <c r="H44" s="187"/>
      <c r="I44" s="187"/>
      <c r="J44" s="187"/>
      <c r="K44" s="185"/>
    </row>
    <row r="45" spans="2:11" ht="15" customHeight="1" x14ac:dyDescent="0.3">
      <c r="B45" s="188"/>
      <c r="C45" s="189"/>
      <c r="D45" s="292" t="s">
        <v>464</v>
      </c>
      <c r="E45" s="292"/>
      <c r="F45" s="292"/>
      <c r="G45" s="292"/>
      <c r="H45" s="292"/>
      <c r="I45" s="292"/>
      <c r="J45" s="292"/>
      <c r="K45" s="185"/>
    </row>
    <row r="46" spans="2:11" ht="15" customHeight="1" x14ac:dyDescent="0.3">
      <c r="B46" s="188"/>
      <c r="C46" s="189"/>
      <c r="D46" s="189"/>
      <c r="E46" s="292" t="s">
        <v>465</v>
      </c>
      <c r="F46" s="292"/>
      <c r="G46" s="292"/>
      <c r="H46" s="292"/>
      <c r="I46" s="292"/>
      <c r="J46" s="292"/>
      <c r="K46" s="185"/>
    </row>
    <row r="47" spans="2:11" ht="15" customHeight="1" x14ac:dyDescent="0.3">
      <c r="B47" s="188"/>
      <c r="C47" s="189"/>
      <c r="D47" s="189"/>
      <c r="E47" s="292" t="s">
        <v>466</v>
      </c>
      <c r="F47" s="292"/>
      <c r="G47" s="292"/>
      <c r="H47" s="292"/>
      <c r="I47" s="292"/>
      <c r="J47" s="292"/>
      <c r="K47" s="185"/>
    </row>
    <row r="48" spans="2:11" ht="15" customHeight="1" x14ac:dyDescent="0.3">
      <c r="B48" s="188"/>
      <c r="C48" s="189"/>
      <c r="D48" s="189"/>
      <c r="E48" s="292" t="s">
        <v>467</v>
      </c>
      <c r="F48" s="292"/>
      <c r="G48" s="292"/>
      <c r="H48" s="292"/>
      <c r="I48" s="292"/>
      <c r="J48" s="292"/>
      <c r="K48" s="185"/>
    </row>
    <row r="49" spans="2:11" ht="15" customHeight="1" x14ac:dyDescent="0.3">
      <c r="B49" s="188"/>
      <c r="C49" s="189"/>
      <c r="D49" s="292" t="s">
        <v>468</v>
      </c>
      <c r="E49" s="292"/>
      <c r="F49" s="292"/>
      <c r="G49" s="292"/>
      <c r="H49" s="292"/>
      <c r="I49" s="292"/>
      <c r="J49" s="292"/>
      <c r="K49" s="185"/>
    </row>
    <row r="50" spans="2:11" ht="25.5" customHeight="1" x14ac:dyDescent="0.3">
      <c r="B50" s="184"/>
      <c r="C50" s="295" t="s">
        <v>469</v>
      </c>
      <c r="D50" s="295"/>
      <c r="E50" s="295"/>
      <c r="F50" s="295"/>
      <c r="G50" s="295"/>
      <c r="H50" s="295"/>
      <c r="I50" s="295"/>
      <c r="J50" s="295"/>
      <c r="K50" s="185"/>
    </row>
    <row r="51" spans="2:11" ht="5.25" customHeight="1" x14ac:dyDescent="0.3">
      <c r="B51" s="184"/>
      <c r="C51" s="186"/>
      <c r="D51" s="186"/>
      <c r="E51" s="186"/>
      <c r="F51" s="186"/>
      <c r="G51" s="186"/>
      <c r="H51" s="186"/>
      <c r="I51" s="186"/>
      <c r="J51" s="186"/>
      <c r="K51" s="185"/>
    </row>
    <row r="52" spans="2:11" ht="15" customHeight="1" x14ac:dyDescent="0.3">
      <c r="B52" s="184"/>
      <c r="C52" s="292" t="s">
        <v>470</v>
      </c>
      <c r="D52" s="292"/>
      <c r="E52" s="292"/>
      <c r="F52" s="292"/>
      <c r="G52" s="292"/>
      <c r="H52" s="292"/>
      <c r="I52" s="292"/>
      <c r="J52" s="292"/>
      <c r="K52" s="185"/>
    </row>
    <row r="53" spans="2:11" ht="15" customHeight="1" x14ac:dyDescent="0.3">
      <c r="B53" s="184"/>
      <c r="C53" s="292" t="s">
        <v>471</v>
      </c>
      <c r="D53" s="292"/>
      <c r="E53" s="292"/>
      <c r="F53" s="292"/>
      <c r="G53" s="292"/>
      <c r="H53" s="292"/>
      <c r="I53" s="292"/>
      <c r="J53" s="292"/>
      <c r="K53" s="185"/>
    </row>
    <row r="54" spans="2:11" ht="12.75" customHeight="1" x14ac:dyDescent="0.3">
      <c r="B54" s="184"/>
      <c r="C54" s="187"/>
      <c r="D54" s="187"/>
      <c r="E54" s="187"/>
      <c r="F54" s="187"/>
      <c r="G54" s="187"/>
      <c r="H54" s="187"/>
      <c r="I54" s="187"/>
      <c r="J54" s="187"/>
      <c r="K54" s="185"/>
    </row>
    <row r="55" spans="2:11" ht="15" customHeight="1" x14ac:dyDescent="0.3">
      <c r="B55" s="184"/>
      <c r="C55" s="292" t="s">
        <v>472</v>
      </c>
      <c r="D55" s="292"/>
      <c r="E55" s="292"/>
      <c r="F55" s="292"/>
      <c r="G55" s="292"/>
      <c r="H55" s="292"/>
      <c r="I55" s="292"/>
      <c r="J55" s="292"/>
      <c r="K55" s="185"/>
    </row>
    <row r="56" spans="2:11" ht="15" customHeight="1" x14ac:dyDescent="0.3">
      <c r="B56" s="184"/>
      <c r="C56" s="189"/>
      <c r="D56" s="292" t="s">
        <v>473</v>
      </c>
      <c r="E56" s="292"/>
      <c r="F56" s="292"/>
      <c r="G56" s="292"/>
      <c r="H56" s="292"/>
      <c r="I56" s="292"/>
      <c r="J56" s="292"/>
      <c r="K56" s="185"/>
    </row>
    <row r="57" spans="2:11" ht="15" customHeight="1" x14ac:dyDescent="0.3">
      <c r="B57" s="184"/>
      <c r="C57" s="189"/>
      <c r="D57" s="292" t="s">
        <v>474</v>
      </c>
      <c r="E57" s="292"/>
      <c r="F57" s="292"/>
      <c r="G57" s="292"/>
      <c r="H57" s="292"/>
      <c r="I57" s="292"/>
      <c r="J57" s="292"/>
      <c r="K57" s="185"/>
    </row>
    <row r="58" spans="2:11" ht="15" customHeight="1" x14ac:dyDescent="0.3">
      <c r="B58" s="184"/>
      <c r="C58" s="189"/>
      <c r="D58" s="292" t="s">
        <v>475</v>
      </c>
      <c r="E58" s="292"/>
      <c r="F58" s="292"/>
      <c r="G58" s="292"/>
      <c r="H58" s="292"/>
      <c r="I58" s="292"/>
      <c r="J58" s="292"/>
      <c r="K58" s="185"/>
    </row>
    <row r="59" spans="2:11" ht="15" customHeight="1" x14ac:dyDescent="0.3">
      <c r="B59" s="184"/>
      <c r="C59" s="189"/>
      <c r="D59" s="292" t="s">
        <v>476</v>
      </c>
      <c r="E59" s="292"/>
      <c r="F59" s="292"/>
      <c r="G59" s="292"/>
      <c r="H59" s="292"/>
      <c r="I59" s="292"/>
      <c r="J59" s="292"/>
      <c r="K59" s="185"/>
    </row>
    <row r="60" spans="2:11" ht="15" customHeight="1" x14ac:dyDescent="0.3">
      <c r="B60" s="184"/>
      <c r="C60" s="189"/>
      <c r="D60" s="294" t="s">
        <v>477</v>
      </c>
      <c r="E60" s="294"/>
      <c r="F60" s="294"/>
      <c r="G60" s="294"/>
      <c r="H60" s="294"/>
      <c r="I60" s="294"/>
      <c r="J60" s="294"/>
      <c r="K60" s="185"/>
    </row>
    <row r="61" spans="2:11" ht="15" customHeight="1" x14ac:dyDescent="0.3">
      <c r="B61" s="184"/>
      <c r="C61" s="189"/>
      <c r="D61" s="292" t="s">
        <v>478</v>
      </c>
      <c r="E61" s="292"/>
      <c r="F61" s="292"/>
      <c r="G61" s="292"/>
      <c r="H61" s="292"/>
      <c r="I61" s="292"/>
      <c r="J61" s="292"/>
      <c r="K61" s="185"/>
    </row>
    <row r="62" spans="2:11" ht="12.75" customHeight="1" x14ac:dyDescent="0.3">
      <c r="B62" s="184"/>
      <c r="C62" s="189"/>
      <c r="D62" s="189"/>
      <c r="E62" s="192"/>
      <c r="F62" s="189"/>
      <c r="G62" s="189"/>
      <c r="H62" s="189"/>
      <c r="I62" s="189"/>
      <c r="J62" s="189"/>
      <c r="K62" s="185"/>
    </row>
    <row r="63" spans="2:11" ht="15" customHeight="1" x14ac:dyDescent="0.3">
      <c r="B63" s="184"/>
      <c r="C63" s="189"/>
      <c r="D63" s="292" t="s">
        <v>479</v>
      </c>
      <c r="E63" s="292"/>
      <c r="F63" s="292"/>
      <c r="G63" s="292"/>
      <c r="H63" s="292"/>
      <c r="I63" s="292"/>
      <c r="J63" s="292"/>
      <c r="K63" s="185"/>
    </row>
    <row r="64" spans="2:11" ht="15" customHeight="1" x14ac:dyDescent="0.3">
      <c r="B64" s="184"/>
      <c r="C64" s="189"/>
      <c r="D64" s="294" t="s">
        <v>480</v>
      </c>
      <c r="E64" s="294"/>
      <c r="F64" s="294"/>
      <c r="G64" s="294"/>
      <c r="H64" s="294"/>
      <c r="I64" s="294"/>
      <c r="J64" s="294"/>
      <c r="K64" s="185"/>
    </row>
    <row r="65" spans="2:11" ht="15" customHeight="1" x14ac:dyDescent="0.3">
      <c r="B65" s="184"/>
      <c r="C65" s="189"/>
      <c r="D65" s="292" t="s">
        <v>481</v>
      </c>
      <c r="E65" s="292"/>
      <c r="F65" s="292"/>
      <c r="G65" s="292"/>
      <c r="H65" s="292"/>
      <c r="I65" s="292"/>
      <c r="J65" s="292"/>
      <c r="K65" s="185"/>
    </row>
    <row r="66" spans="2:11" ht="15" customHeight="1" x14ac:dyDescent="0.3">
      <c r="B66" s="184"/>
      <c r="C66" s="189"/>
      <c r="D66" s="292" t="s">
        <v>482</v>
      </c>
      <c r="E66" s="292"/>
      <c r="F66" s="292"/>
      <c r="G66" s="292"/>
      <c r="H66" s="292"/>
      <c r="I66" s="292"/>
      <c r="J66" s="292"/>
      <c r="K66" s="185"/>
    </row>
    <row r="67" spans="2:11" ht="15" customHeight="1" x14ac:dyDescent="0.3">
      <c r="B67" s="184"/>
      <c r="C67" s="189"/>
      <c r="D67" s="292" t="s">
        <v>483</v>
      </c>
      <c r="E67" s="292"/>
      <c r="F67" s="292"/>
      <c r="G67" s="292"/>
      <c r="H67" s="292"/>
      <c r="I67" s="292"/>
      <c r="J67" s="292"/>
      <c r="K67" s="185"/>
    </row>
    <row r="68" spans="2:11" ht="15" customHeight="1" x14ac:dyDescent="0.3">
      <c r="B68" s="184"/>
      <c r="C68" s="189"/>
      <c r="D68" s="292" t="s">
        <v>484</v>
      </c>
      <c r="E68" s="292"/>
      <c r="F68" s="292"/>
      <c r="G68" s="292"/>
      <c r="H68" s="292"/>
      <c r="I68" s="292"/>
      <c r="J68" s="292"/>
      <c r="K68" s="185"/>
    </row>
    <row r="69" spans="2:11" ht="12.75" customHeight="1" x14ac:dyDescent="0.3">
      <c r="B69" s="193"/>
      <c r="C69" s="194"/>
      <c r="D69" s="194"/>
      <c r="E69" s="194"/>
      <c r="F69" s="194"/>
      <c r="G69" s="194"/>
      <c r="H69" s="194"/>
      <c r="I69" s="194"/>
      <c r="J69" s="194"/>
      <c r="K69" s="195"/>
    </row>
    <row r="70" spans="2:11" ht="18.75" customHeight="1" x14ac:dyDescent="0.3">
      <c r="B70" s="196"/>
      <c r="C70" s="196"/>
      <c r="D70" s="196"/>
      <c r="E70" s="196"/>
      <c r="F70" s="196"/>
      <c r="G70" s="196"/>
      <c r="H70" s="196"/>
      <c r="I70" s="196"/>
      <c r="J70" s="196"/>
      <c r="K70" s="197"/>
    </row>
    <row r="71" spans="2:11" ht="18.75" customHeight="1" x14ac:dyDescent="0.3">
      <c r="B71" s="197"/>
      <c r="C71" s="197"/>
      <c r="D71" s="197"/>
      <c r="E71" s="197"/>
      <c r="F71" s="197"/>
      <c r="G71" s="197"/>
      <c r="H71" s="197"/>
      <c r="I71" s="197"/>
      <c r="J71" s="197"/>
      <c r="K71" s="197"/>
    </row>
    <row r="72" spans="2:11" ht="7.5" customHeight="1" x14ac:dyDescent="0.3">
      <c r="B72" s="198"/>
      <c r="C72" s="199"/>
      <c r="D72" s="199"/>
      <c r="E72" s="199"/>
      <c r="F72" s="199"/>
      <c r="G72" s="199"/>
      <c r="H72" s="199"/>
      <c r="I72" s="199"/>
      <c r="J72" s="199"/>
      <c r="K72" s="200"/>
    </row>
    <row r="73" spans="2:11" ht="45" customHeight="1" x14ac:dyDescent="0.3">
      <c r="B73" s="201"/>
      <c r="C73" s="293" t="s">
        <v>421</v>
      </c>
      <c r="D73" s="293"/>
      <c r="E73" s="293"/>
      <c r="F73" s="293"/>
      <c r="G73" s="293"/>
      <c r="H73" s="293"/>
      <c r="I73" s="293"/>
      <c r="J73" s="293"/>
      <c r="K73" s="202"/>
    </row>
    <row r="74" spans="2:11" ht="17.25" customHeight="1" x14ac:dyDescent="0.3">
      <c r="B74" s="201"/>
      <c r="C74" s="203" t="s">
        <v>485</v>
      </c>
      <c r="D74" s="203"/>
      <c r="E74" s="203"/>
      <c r="F74" s="203" t="s">
        <v>486</v>
      </c>
      <c r="G74" s="204"/>
      <c r="H74" s="203" t="s">
        <v>115</v>
      </c>
      <c r="I74" s="203" t="s">
        <v>60</v>
      </c>
      <c r="J74" s="203" t="s">
        <v>487</v>
      </c>
      <c r="K74" s="202"/>
    </row>
    <row r="75" spans="2:11" ht="17.25" customHeight="1" x14ac:dyDescent="0.3">
      <c r="B75" s="201"/>
      <c r="C75" s="205" t="s">
        <v>488</v>
      </c>
      <c r="D75" s="205"/>
      <c r="E75" s="205"/>
      <c r="F75" s="206" t="s">
        <v>489</v>
      </c>
      <c r="G75" s="207"/>
      <c r="H75" s="205"/>
      <c r="I75" s="205"/>
      <c r="J75" s="205" t="s">
        <v>490</v>
      </c>
      <c r="K75" s="202"/>
    </row>
    <row r="76" spans="2:11" ht="5.25" customHeight="1" x14ac:dyDescent="0.3">
      <c r="B76" s="201"/>
      <c r="C76" s="208"/>
      <c r="D76" s="208"/>
      <c r="E76" s="208"/>
      <c r="F76" s="208"/>
      <c r="G76" s="209"/>
      <c r="H76" s="208"/>
      <c r="I76" s="208"/>
      <c r="J76" s="208"/>
      <c r="K76" s="202"/>
    </row>
    <row r="77" spans="2:11" ht="15" customHeight="1" x14ac:dyDescent="0.3">
      <c r="B77" s="201"/>
      <c r="C77" s="191" t="s">
        <v>56</v>
      </c>
      <c r="D77" s="208"/>
      <c r="E77" s="208"/>
      <c r="F77" s="210" t="s">
        <v>491</v>
      </c>
      <c r="G77" s="209"/>
      <c r="H77" s="191" t="s">
        <v>492</v>
      </c>
      <c r="I77" s="191" t="s">
        <v>493</v>
      </c>
      <c r="J77" s="191">
        <v>20</v>
      </c>
      <c r="K77" s="202"/>
    </row>
    <row r="78" spans="2:11" ht="15" customHeight="1" x14ac:dyDescent="0.3">
      <c r="B78" s="201"/>
      <c r="C78" s="191" t="s">
        <v>494</v>
      </c>
      <c r="D78" s="191"/>
      <c r="E78" s="191"/>
      <c r="F78" s="210" t="s">
        <v>491</v>
      </c>
      <c r="G78" s="209"/>
      <c r="H78" s="191" t="s">
        <v>495</v>
      </c>
      <c r="I78" s="191" t="s">
        <v>493</v>
      </c>
      <c r="J78" s="191">
        <v>120</v>
      </c>
      <c r="K78" s="202"/>
    </row>
    <row r="79" spans="2:11" ht="15" customHeight="1" x14ac:dyDescent="0.3">
      <c r="B79" s="211"/>
      <c r="C79" s="191" t="s">
        <v>496</v>
      </c>
      <c r="D79" s="191"/>
      <c r="E79" s="191"/>
      <c r="F79" s="210" t="s">
        <v>497</v>
      </c>
      <c r="G79" s="209"/>
      <c r="H79" s="191" t="s">
        <v>498</v>
      </c>
      <c r="I79" s="191" t="s">
        <v>493</v>
      </c>
      <c r="J79" s="191">
        <v>50</v>
      </c>
      <c r="K79" s="202"/>
    </row>
    <row r="80" spans="2:11" ht="15" customHeight="1" x14ac:dyDescent="0.3">
      <c r="B80" s="211"/>
      <c r="C80" s="191" t="s">
        <v>499</v>
      </c>
      <c r="D80" s="191"/>
      <c r="E80" s="191"/>
      <c r="F80" s="210" t="s">
        <v>491</v>
      </c>
      <c r="G80" s="209"/>
      <c r="H80" s="191" t="s">
        <v>500</v>
      </c>
      <c r="I80" s="191" t="s">
        <v>501</v>
      </c>
      <c r="J80" s="191"/>
      <c r="K80" s="202"/>
    </row>
    <row r="81" spans="2:11" ht="15" customHeight="1" x14ac:dyDescent="0.3">
      <c r="B81" s="211"/>
      <c r="C81" s="212" t="s">
        <v>502</v>
      </c>
      <c r="D81" s="212"/>
      <c r="E81" s="212"/>
      <c r="F81" s="213" t="s">
        <v>497</v>
      </c>
      <c r="G81" s="212"/>
      <c r="H81" s="212" t="s">
        <v>503</v>
      </c>
      <c r="I81" s="212" t="s">
        <v>493</v>
      </c>
      <c r="J81" s="212">
        <v>15</v>
      </c>
      <c r="K81" s="202"/>
    </row>
    <row r="82" spans="2:11" ht="15" customHeight="1" x14ac:dyDescent="0.3">
      <c r="B82" s="211"/>
      <c r="C82" s="212" t="s">
        <v>504</v>
      </c>
      <c r="D82" s="212"/>
      <c r="E82" s="212"/>
      <c r="F82" s="213" t="s">
        <v>497</v>
      </c>
      <c r="G82" s="212"/>
      <c r="H82" s="212" t="s">
        <v>505</v>
      </c>
      <c r="I82" s="212" t="s">
        <v>493</v>
      </c>
      <c r="J82" s="212">
        <v>15</v>
      </c>
      <c r="K82" s="202"/>
    </row>
    <row r="83" spans="2:11" ht="15" customHeight="1" x14ac:dyDescent="0.3">
      <c r="B83" s="211"/>
      <c r="C83" s="212" t="s">
        <v>506</v>
      </c>
      <c r="D83" s="212"/>
      <c r="E83" s="212"/>
      <c r="F83" s="213" t="s">
        <v>497</v>
      </c>
      <c r="G83" s="212"/>
      <c r="H83" s="212" t="s">
        <v>507</v>
      </c>
      <c r="I83" s="212" t="s">
        <v>493</v>
      </c>
      <c r="J83" s="212">
        <v>20</v>
      </c>
      <c r="K83" s="202"/>
    </row>
    <row r="84" spans="2:11" ht="15" customHeight="1" x14ac:dyDescent="0.3">
      <c r="B84" s="211"/>
      <c r="C84" s="212" t="s">
        <v>508</v>
      </c>
      <c r="D84" s="212"/>
      <c r="E84" s="212"/>
      <c r="F84" s="213" t="s">
        <v>497</v>
      </c>
      <c r="G84" s="212"/>
      <c r="H84" s="212" t="s">
        <v>509</v>
      </c>
      <c r="I84" s="212" t="s">
        <v>493</v>
      </c>
      <c r="J84" s="212">
        <v>20</v>
      </c>
      <c r="K84" s="202"/>
    </row>
    <row r="85" spans="2:11" ht="15" customHeight="1" x14ac:dyDescent="0.3">
      <c r="B85" s="211"/>
      <c r="C85" s="191" t="s">
        <v>510</v>
      </c>
      <c r="D85" s="191"/>
      <c r="E85" s="191"/>
      <c r="F85" s="210" t="s">
        <v>497</v>
      </c>
      <c r="G85" s="209"/>
      <c r="H85" s="191" t="s">
        <v>511</v>
      </c>
      <c r="I85" s="191" t="s">
        <v>493</v>
      </c>
      <c r="J85" s="191">
        <v>50</v>
      </c>
      <c r="K85" s="202"/>
    </row>
    <row r="86" spans="2:11" ht="15" customHeight="1" x14ac:dyDescent="0.3">
      <c r="B86" s="211"/>
      <c r="C86" s="191" t="s">
        <v>512</v>
      </c>
      <c r="D86" s="191"/>
      <c r="E86" s="191"/>
      <c r="F86" s="210" t="s">
        <v>497</v>
      </c>
      <c r="G86" s="209"/>
      <c r="H86" s="191" t="s">
        <v>513</v>
      </c>
      <c r="I86" s="191" t="s">
        <v>493</v>
      </c>
      <c r="J86" s="191">
        <v>20</v>
      </c>
      <c r="K86" s="202"/>
    </row>
    <row r="87" spans="2:11" ht="15" customHeight="1" x14ac:dyDescent="0.3">
      <c r="B87" s="211"/>
      <c r="C87" s="191" t="s">
        <v>514</v>
      </c>
      <c r="D87" s="191"/>
      <c r="E87" s="191"/>
      <c r="F87" s="210" t="s">
        <v>497</v>
      </c>
      <c r="G87" s="209"/>
      <c r="H87" s="191" t="s">
        <v>515</v>
      </c>
      <c r="I87" s="191" t="s">
        <v>493</v>
      </c>
      <c r="J87" s="191">
        <v>20</v>
      </c>
      <c r="K87" s="202"/>
    </row>
    <row r="88" spans="2:11" ht="15" customHeight="1" x14ac:dyDescent="0.3">
      <c r="B88" s="211"/>
      <c r="C88" s="191" t="s">
        <v>516</v>
      </c>
      <c r="D88" s="191"/>
      <c r="E88" s="191"/>
      <c r="F88" s="210" t="s">
        <v>497</v>
      </c>
      <c r="G88" s="209"/>
      <c r="H88" s="191" t="s">
        <v>517</v>
      </c>
      <c r="I88" s="191" t="s">
        <v>493</v>
      </c>
      <c r="J88" s="191">
        <v>50</v>
      </c>
      <c r="K88" s="202"/>
    </row>
    <row r="89" spans="2:11" ht="15" customHeight="1" x14ac:dyDescent="0.3">
      <c r="B89" s="211"/>
      <c r="C89" s="191" t="s">
        <v>518</v>
      </c>
      <c r="D89" s="191"/>
      <c r="E89" s="191"/>
      <c r="F89" s="210" t="s">
        <v>497</v>
      </c>
      <c r="G89" s="209"/>
      <c r="H89" s="191" t="s">
        <v>518</v>
      </c>
      <c r="I89" s="191" t="s">
        <v>493</v>
      </c>
      <c r="J89" s="191">
        <v>50</v>
      </c>
      <c r="K89" s="202"/>
    </row>
    <row r="90" spans="2:11" ht="15" customHeight="1" x14ac:dyDescent="0.3">
      <c r="B90" s="211"/>
      <c r="C90" s="191" t="s">
        <v>121</v>
      </c>
      <c r="D90" s="191"/>
      <c r="E90" s="191"/>
      <c r="F90" s="210" t="s">
        <v>497</v>
      </c>
      <c r="G90" s="209"/>
      <c r="H90" s="191" t="s">
        <v>519</v>
      </c>
      <c r="I90" s="191" t="s">
        <v>493</v>
      </c>
      <c r="J90" s="191">
        <v>255</v>
      </c>
      <c r="K90" s="202"/>
    </row>
    <row r="91" spans="2:11" ht="15" customHeight="1" x14ac:dyDescent="0.3">
      <c r="B91" s="211"/>
      <c r="C91" s="191" t="s">
        <v>520</v>
      </c>
      <c r="D91" s="191"/>
      <c r="E91" s="191"/>
      <c r="F91" s="210" t="s">
        <v>491</v>
      </c>
      <c r="G91" s="209"/>
      <c r="H91" s="191" t="s">
        <v>521</v>
      </c>
      <c r="I91" s="191" t="s">
        <v>522</v>
      </c>
      <c r="J91" s="191"/>
      <c r="K91" s="202"/>
    </row>
    <row r="92" spans="2:11" ht="15" customHeight="1" x14ac:dyDescent="0.3">
      <c r="B92" s="211"/>
      <c r="C92" s="191" t="s">
        <v>523</v>
      </c>
      <c r="D92" s="191"/>
      <c r="E92" s="191"/>
      <c r="F92" s="210" t="s">
        <v>491</v>
      </c>
      <c r="G92" s="209"/>
      <c r="H92" s="191" t="s">
        <v>524</v>
      </c>
      <c r="I92" s="191" t="s">
        <v>525</v>
      </c>
      <c r="J92" s="191"/>
      <c r="K92" s="202"/>
    </row>
    <row r="93" spans="2:11" ht="15" customHeight="1" x14ac:dyDescent="0.3">
      <c r="B93" s="211"/>
      <c r="C93" s="191" t="s">
        <v>526</v>
      </c>
      <c r="D93" s="191"/>
      <c r="E93" s="191"/>
      <c r="F93" s="210" t="s">
        <v>491</v>
      </c>
      <c r="G93" s="209"/>
      <c r="H93" s="191" t="s">
        <v>526</v>
      </c>
      <c r="I93" s="191" t="s">
        <v>525</v>
      </c>
      <c r="J93" s="191"/>
      <c r="K93" s="202"/>
    </row>
    <row r="94" spans="2:11" ht="15" customHeight="1" x14ac:dyDescent="0.3">
      <c r="B94" s="211"/>
      <c r="C94" s="191" t="s">
        <v>41</v>
      </c>
      <c r="D94" s="191"/>
      <c r="E94" s="191"/>
      <c r="F94" s="210" t="s">
        <v>491</v>
      </c>
      <c r="G94" s="209"/>
      <c r="H94" s="191" t="s">
        <v>527</v>
      </c>
      <c r="I94" s="191" t="s">
        <v>525</v>
      </c>
      <c r="J94" s="191"/>
      <c r="K94" s="202"/>
    </row>
    <row r="95" spans="2:11" ht="15" customHeight="1" x14ac:dyDescent="0.3">
      <c r="B95" s="211"/>
      <c r="C95" s="191" t="s">
        <v>51</v>
      </c>
      <c r="D95" s="191"/>
      <c r="E95" s="191"/>
      <c r="F95" s="210" t="s">
        <v>491</v>
      </c>
      <c r="G95" s="209"/>
      <c r="H95" s="191" t="s">
        <v>528</v>
      </c>
      <c r="I95" s="191" t="s">
        <v>525</v>
      </c>
      <c r="J95" s="191"/>
      <c r="K95" s="202"/>
    </row>
    <row r="96" spans="2:11" ht="15" customHeight="1" x14ac:dyDescent="0.3">
      <c r="B96" s="214"/>
      <c r="C96" s="215"/>
      <c r="D96" s="215"/>
      <c r="E96" s="215"/>
      <c r="F96" s="215"/>
      <c r="G96" s="215"/>
      <c r="H96" s="215"/>
      <c r="I96" s="215"/>
      <c r="J96" s="215"/>
      <c r="K96" s="216"/>
    </row>
    <row r="97" spans="2:11" ht="18.75" customHeight="1" x14ac:dyDescent="0.3">
      <c r="B97" s="217"/>
      <c r="C97" s="218"/>
      <c r="D97" s="218"/>
      <c r="E97" s="218"/>
      <c r="F97" s="218"/>
      <c r="G97" s="218"/>
      <c r="H97" s="218"/>
      <c r="I97" s="218"/>
      <c r="J97" s="218"/>
      <c r="K97" s="217"/>
    </row>
    <row r="98" spans="2:11" ht="18.75" customHeight="1" x14ac:dyDescent="0.3">
      <c r="B98" s="197"/>
      <c r="C98" s="197"/>
      <c r="D98" s="197"/>
      <c r="E98" s="197"/>
      <c r="F98" s="197"/>
      <c r="G98" s="197"/>
      <c r="H98" s="197"/>
      <c r="I98" s="197"/>
      <c r="J98" s="197"/>
      <c r="K98" s="197"/>
    </row>
    <row r="99" spans="2:11" ht="7.5" customHeight="1" x14ac:dyDescent="0.3">
      <c r="B99" s="198"/>
      <c r="C99" s="199"/>
      <c r="D99" s="199"/>
      <c r="E99" s="199"/>
      <c r="F99" s="199"/>
      <c r="G99" s="199"/>
      <c r="H99" s="199"/>
      <c r="I99" s="199"/>
      <c r="J99" s="199"/>
      <c r="K99" s="200"/>
    </row>
    <row r="100" spans="2:11" ht="45" customHeight="1" x14ac:dyDescent="0.3">
      <c r="B100" s="201"/>
      <c r="C100" s="293" t="s">
        <v>529</v>
      </c>
      <c r="D100" s="293"/>
      <c r="E100" s="293"/>
      <c r="F100" s="293"/>
      <c r="G100" s="293"/>
      <c r="H100" s="293"/>
      <c r="I100" s="293"/>
      <c r="J100" s="293"/>
      <c r="K100" s="202"/>
    </row>
    <row r="101" spans="2:11" ht="17.25" customHeight="1" x14ac:dyDescent="0.3">
      <c r="B101" s="201"/>
      <c r="C101" s="203" t="s">
        <v>485</v>
      </c>
      <c r="D101" s="203"/>
      <c r="E101" s="203"/>
      <c r="F101" s="203" t="s">
        <v>486</v>
      </c>
      <c r="G101" s="204"/>
      <c r="H101" s="203" t="s">
        <v>115</v>
      </c>
      <c r="I101" s="203" t="s">
        <v>60</v>
      </c>
      <c r="J101" s="203" t="s">
        <v>487</v>
      </c>
      <c r="K101" s="202"/>
    </row>
    <row r="102" spans="2:11" ht="17.25" customHeight="1" x14ac:dyDescent="0.3">
      <c r="B102" s="201"/>
      <c r="C102" s="205" t="s">
        <v>488</v>
      </c>
      <c r="D102" s="205"/>
      <c r="E102" s="205"/>
      <c r="F102" s="206" t="s">
        <v>489</v>
      </c>
      <c r="G102" s="207"/>
      <c r="H102" s="205"/>
      <c r="I102" s="205"/>
      <c r="J102" s="205" t="s">
        <v>490</v>
      </c>
      <c r="K102" s="202"/>
    </row>
    <row r="103" spans="2:11" ht="5.25" customHeight="1" x14ac:dyDescent="0.3">
      <c r="B103" s="201"/>
      <c r="C103" s="203"/>
      <c r="D103" s="203"/>
      <c r="E103" s="203"/>
      <c r="F103" s="203"/>
      <c r="G103" s="219"/>
      <c r="H103" s="203"/>
      <c r="I103" s="203"/>
      <c r="J103" s="203"/>
      <c r="K103" s="202"/>
    </row>
    <row r="104" spans="2:11" ht="15" customHeight="1" x14ac:dyDescent="0.3">
      <c r="B104" s="201"/>
      <c r="C104" s="191" t="s">
        <v>56</v>
      </c>
      <c r="D104" s="208"/>
      <c r="E104" s="208"/>
      <c r="F104" s="210" t="s">
        <v>491</v>
      </c>
      <c r="G104" s="219"/>
      <c r="H104" s="191" t="s">
        <v>530</v>
      </c>
      <c r="I104" s="191" t="s">
        <v>493</v>
      </c>
      <c r="J104" s="191">
        <v>20</v>
      </c>
      <c r="K104" s="202"/>
    </row>
    <row r="105" spans="2:11" ht="15" customHeight="1" x14ac:dyDescent="0.3">
      <c r="B105" s="201"/>
      <c r="C105" s="191" t="s">
        <v>494</v>
      </c>
      <c r="D105" s="191"/>
      <c r="E105" s="191"/>
      <c r="F105" s="210" t="s">
        <v>491</v>
      </c>
      <c r="G105" s="191"/>
      <c r="H105" s="191" t="s">
        <v>530</v>
      </c>
      <c r="I105" s="191" t="s">
        <v>493</v>
      </c>
      <c r="J105" s="191">
        <v>120</v>
      </c>
      <c r="K105" s="202"/>
    </row>
    <row r="106" spans="2:11" ht="15" customHeight="1" x14ac:dyDescent="0.3">
      <c r="B106" s="211"/>
      <c r="C106" s="191" t="s">
        <v>496</v>
      </c>
      <c r="D106" s="191"/>
      <c r="E106" s="191"/>
      <c r="F106" s="210" t="s">
        <v>497</v>
      </c>
      <c r="G106" s="191"/>
      <c r="H106" s="191" t="s">
        <v>530</v>
      </c>
      <c r="I106" s="191" t="s">
        <v>493</v>
      </c>
      <c r="J106" s="191">
        <v>50</v>
      </c>
      <c r="K106" s="202"/>
    </row>
    <row r="107" spans="2:11" ht="15" customHeight="1" x14ac:dyDescent="0.3">
      <c r="B107" s="211"/>
      <c r="C107" s="191" t="s">
        <v>499</v>
      </c>
      <c r="D107" s="191"/>
      <c r="E107" s="191"/>
      <c r="F107" s="210" t="s">
        <v>491</v>
      </c>
      <c r="G107" s="191"/>
      <c r="H107" s="191" t="s">
        <v>530</v>
      </c>
      <c r="I107" s="191" t="s">
        <v>501</v>
      </c>
      <c r="J107" s="191"/>
      <c r="K107" s="202"/>
    </row>
    <row r="108" spans="2:11" ht="15" customHeight="1" x14ac:dyDescent="0.3">
      <c r="B108" s="211"/>
      <c r="C108" s="191" t="s">
        <v>510</v>
      </c>
      <c r="D108" s="191"/>
      <c r="E108" s="191"/>
      <c r="F108" s="210" t="s">
        <v>497</v>
      </c>
      <c r="G108" s="191"/>
      <c r="H108" s="191" t="s">
        <v>530</v>
      </c>
      <c r="I108" s="191" t="s">
        <v>493</v>
      </c>
      <c r="J108" s="191">
        <v>50</v>
      </c>
      <c r="K108" s="202"/>
    </row>
    <row r="109" spans="2:11" ht="15" customHeight="1" x14ac:dyDescent="0.3">
      <c r="B109" s="211"/>
      <c r="C109" s="191" t="s">
        <v>518</v>
      </c>
      <c r="D109" s="191"/>
      <c r="E109" s="191"/>
      <c r="F109" s="210" t="s">
        <v>497</v>
      </c>
      <c r="G109" s="191"/>
      <c r="H109" s="191" t="s">
        <v>530</v>
      </c>
      <c r="I109" s="191" t="s">
        <v>493</v>
      </c>
      <c r="J109" s="191">
        <v>50</v>
      </c>
      <c r="K109" s="202"/>
    </row>
    <row r="110" spans="2:11" ht="15" customHeight="1" x14ac:dyDescent="0.3">
      <c r="B110" s="211"/>
      <c r="C110" s="191" t="s">
        <v>516</v>
      </c>
      <c r="D110" s="191"/>
      <c r="E110" s="191"/>
      <c r="F110" s="210" t="s">
        <v>497</v>
      </c>
      <c r="G110" s="191"/>
      <c r="H110" s="191" t="s">
        <v>530</v>
      </c>
      <c r="I110" s="191" t="s">
        <v>493</v>
      </c>
      <c r="J110" s="191">
        <v>50</v>
      </c>
      <c r="K110" s="202"/>
    </row>
    <row r="111" spans="2:11" ht="15" customHeight="1" x14ac:dyDescent="0.3">
      <c r="B111" s="211"/>
      <c r="C111" s="191" t="s">
        <v>56</v>
      </c>
      <c r="D111" s="191"/>
      <c r="E111" s="191"/>
      <c r="F111" s="210" t="s">
        <v>491</v>
      </c>
      <c r="G111" s="191"/>
      <c r="H111" s="191" t="s">
        <v>531</v>
      </c>
      <c r="I111" s="191" t="s">
        <v>493</v>
      </c>
      <c r="J111" s="191">
        <v>20</v>
      </c>
      <c r="K111" s="202"/>
    </row>
    <row r="112" spans="2:11" ht="15" customHeight="1" x14ac:dyDescent="0.3">
      <c r="B112" s="211"/>
      <c r="C112" s="191" t="s">
        <v>532</v>
      </c>
      <c r="D112" s="191"/>
      <c r="E112" s="191"/>
      <c r="F112" s="210" t="s">
        <v>491</v>
      </c>
      <c r="G112" s="191"/>
      <c r="H112" s="191" t="s">
        <v>533</v>
      </c>
      <c r="I112" s="191" t="s">
        <v>493</v>
      </c>
      <c r="J112" s="191">
        <v>120</v>
      </c>
      <c r="K112" s="202"/>
    </row>
    <row r="113" spans="2:11" ht="15" customHeight="1" x14ac:dyDescent="0.3">
      <c r="B113" s="211"/>
      <c r="C113" s="191" t="s">
        <v>41</v>
      </c>
      <c r="D113" s="191"/>
      <c r="E113" s="191"/>
      <c r="F113" s="210" t="s">
        <v>491</v>
      </c>
      <c r="G113" s="191"/>
      <c r="H113" s="191" t="s">
        <v>534</v>
      </c>
      <c r="I113" s="191" t="s">
        <v>525</v>
      </c>
      <c r="J113" s="191"/>
      <c r="K113" s="202"/>
    </row>
    <row r="114" spans="2:11" ht="15" customHeight="1" x14ac:dyDescent="0.3">
      <c r="B114" s="211"/>
      <c r="C114" s="191" t="s">
        <v>51</v>
      </c>
      <c r="D114" s="191"/>
      <c r="E114" s="191"/>
      <c r="F114" s="210" t="s">
        <v>491</v>
      </c>
      <c r="G114" s="191"/>
      <c r="H114" s="191" t="s">
        <v>535</v>
      </c>
      <c r="I114" s="191" t="s">
        <v>525</v>
      </c>
      <c r="J114" s="191"/>
      <c r="K114" s="202"/>
    </row>
    <row r="115" spans="2:11" ht="15" customHeight="1" x14ac:dyDescent="0.3">
      <c r="B115" s="211"/>
      <c r="C115" s="191" t="s">
        <v>60</v>
      </c>
      <c r="D115" s="191"/>
      <c r="E115" s="191"/>
      <c r="F115" s="210" t="s">
        <v>491</v>
      </c>
      <c r="G115" s="191"/>
      <c r="H115" s="191" t="s">
        <v>536</v>
      </c>
      <c r="I115" s="191" t="s">
        <v>537</v>
      </c>
      <c r="J115" s="191"/>
      <c r="K115" s="202"/>
    </row>
    <row r="116" spans="2:11" ht="15" customHeight="1" x14ac:dyDescent="0.3">
      <c r="B116" s="214"/>
      <c r="C116" s="220"/>
      <c r="D116" s="220"/>
      <c r="E116" s="220"/>
      <c r="F116" s="220"/>
      <c r="G116" s="220"/>
      <c r="H116" s="220"/>
      <c r="I116" s="220"/>
      <c r="J116" s="220"/>
      <c r="K116" s="216"/>
    </row>
    <row r="117" spans="2:11" ht="18.75" customHeight="1" x14ac:dyDescent="0.3">
      <c r="B117" s="221"/>
      <c r="C117" s="187"/>
      <c r="D117" s="187"/>
      <c r="E117" s="187"/>
      <c r="F117" s="222"/>
      <c r="G117" s="187"/>
      <c r="H117" s="187"/>
      <c r="I117" s="187"/>
      <c r="J117" s="187"/>
      <c r="K117" s="221"/>
    </row>
    <row r="118" spans="2:11" ht="18.75" customHeight="1" x14ac:dyDescent="0.3">
      <c r="B118" s="197"/>
      <c r="C118" s="197"/>
      <c r="D118" s="197"/>
      <c r="E118" s="197"/>
      <c r="F118" s="197"/>
      <c r="G118" s="197"/>
      <c r="H118" s="197"/>
      <c r="I118" s="197"/>
      <c r="J118" s="197"/>
      <c r="K118" s="197"/>
    </row>
    <row r="119" spans="2:11" ht="7.5" customHeight="1" x14ac:dyDescent="0.3">
      <c r="B119" s="223"/>
      <c r="C119" s="224"/>
      <c r="D119" s="224"/>
      <c r="E119" s="224"/>
      <c r="F119" s="224"/>
      <c r="G119" s="224"/>
      <c r="H119" s="224"/>
      <c r="I119" s="224"/>
      <c r="J119" s="224"/>
      <c r="K119" s="225"/>
    </row>
    <row r="120" spans="2:11" ht="45" customHeight="1" x14ac:dyDescent="0.3">
      <c r="B120" s="226"/>
      <c r="C120" s="290" t="s">
        <v>538</v>
      </c>
      <c r="D120" s="290"/>
      <c r="E120" s="290"/>
      <c r="F120" s="290"/>
      <c r="G120" s="290"/>
      <c r="H120" s="290"/>
      <c r="I120" s="290"/>
      <c r="J120" s="290"/>
      <c r="K120" s="227"/>
    </row>
    <row r="121" spans="2:11" ht="17.25" customHeight="1" x14ac:dyDescent="0.3">
      <c r="B121" s="228"/>
      <c r="C121" s="203" t="s">
        <v>485</v>
      </c>
      <c r="D121" s="203"/>
      <c r="E121" s="203"/>
      <c r="F121" s="203" t="s">
        <v>486</v>
      </c>
      <c r="G121" s="204"/>
      <c r="H121" s="203" t="s">
        <v>115</v>
      </c>
      <c r="I121" s="203" t="s">
        <v>60</v>
      </c>
      <c r="J121" s="203" t="s">
        <v>487</v>
      </c>
      <c r="K121" s="229"/>
    </row>
    <row r="122" spans="2:11" ht="17.25" customHeight="1" x14ac:dyDescent="0.3">
      <c r="B122" s="228"/>
      <c r="C122" s="205" t="s">
        <v>488</v>
      </c>
      <c r="D122" s="205"/>
      <c r="E122" s="205"/>
      <c r="F122" s="206" t="s">
        <v>489</v>
      </c>
      <c r="G122" s="207"/>
      <c r="H122" s="205"/>
      <c r="I122" s="205"/>
      <c r="J122" s="205" t="s">
        <v>490</v>
      </c>
      <c r="K122" s="229"/>
    </row>
    <row r="123" spans="2:11" ht="5.25" customHeight="1" x14ac:dyDescent="0.3">
      <c r="B123" s="230"/>
      <c r="C123" s="208"/>
      <c r="D123" s="208"/>
      <c r="E123" s="208"/>
      <c r="F123" s="208"/>
      <c r="G123" s="191"/>
      <c r="H123" s="208"/>
      <c r="I123" s="208"/>
      <c r="J123" s="208"/>
      <c r="K123" s="231"/>
    </row>
    <row r="124" spans="2:11" ht="15" customHeight="1" x14ac:dyDescent="0.3">
      <c r="B124" s="230"/>
      <c r="C124" s="191" t="s">
        <v>494</v>
      </c>
      <c r="D124" s="208"/>
      <c r="E124" s="208"/>
      <c r="F124" s="210" t="s">
        <v>491</v>
      </c>
      <c r="G124" s="191"/>
      <c r="H124" s="191" t="s">
        <v>530</v>
      </c>
      <c r="I124" s="191" t="s">
        <v>493</v>
      </c>
      <c r="J124" s="191">
        <v>120</v>
      </c>
      <c r="K124" s="232"/>
    </row>
    <row r="125" spans="2:11" ht="15" customHeight="1" x14ac:dyDescent="0.3">
      <c r="B125" s="230"/>
      <c r="C125" s="191" t="s">
        <v>539</v>
      </c>
      <c r="D125" s="191"/>
      <c r="E125" s="191"/>
      <c r="F125" s="210" t="s">
        <v>491</v>
      </c>
      <c r="G125" s="191"/>
      <c r="H125" s="191" t="s">
        <v>540</v>
      </c>
      <c r="I125" s="191" t="s">
        <v>493</v>
      </c>
      <c r="J125" s="191" t="s">
        <v>541</v>
      </c>
      <c r="K125" s="232"/>
    </row>
    <row r="126" spans="2:11" ht="15" customHeight="1" x14ac:dyDescent="0.3">
      <c r="B126" s="230"/>
      <c r="C126" s="191" t="s">
        <v>440</v>
      </c>
      <c r="D126" s="191"/>
      <c r="E126" s="191"/>
      <c r="F126" s="210" t="s">
        <v>491</v>
      </c>
      <c r="G126" s="191"/>
      <c r="H126" s="191" t="s">
        <v>542</v>
      </c>
      <c r="I126" s="191" t="s">
        <v>493</v>
      </c>
      <c r="J126" s="191" t="s">
        <v>541</v>
      </c>
      <c r="K126" s="232"/>
    </row>
    <row r="127" spans="2:11" ht="15" customHeight="1" x14ac:dyDescent="0.3">
      <c r="B127" s="230"/>
      <c r="C127" s="191" t="s">
        <v>502</v>
      </c>
      <c r="D127" s="191"/>
      <c r="E127" s="191"/>
      <c r="F127" s="210" t="s">
        <v>497</v>
      </c>
      <c r="G127" s="191"/>
      <c r="H127" s="191" t="s">
        <v>503</v>
      </c>
      <c r="I127" s="191" t="s">
        <v>493</v>
      </c>
      <c r="J127" s="191">
        <v>15</v>
      </c>
      <c r="K127" s="232"/>
    </row>
    <row r="128" spans="2:11" ht="15" customHeight="1" x14ac:dyDescent="0.3">
      <c r="B128" s="230"/>
      <c r="C128" s="212" t="s">
        <v>504</v>
      </c>
      <c r="D128" s="212"/>
      <c r="E128" s="212"/>
      <c r="F128" s="213" t="s">
        <v>497</v>
      </c>
      <c r="G128" s="212"/>
      <c r="H128" s="212" t="s">
        <v>505</v>
      </c>
      <c r="I128" s="212" t="s">
        <v>493</v>
      </c>
      <c r="J128" s="212">
        <v>15</v>
      </c>
      <c r="K128" s="232"/>
    </row>
    <row r="129" spans="2:11" ht="15" customHeight="1" x14ac:dyDescent="0.3">
      <c r="B129" s="230"/>
      <c r="C129" s="212" t="s">
        <v>506</v>
      </c>
      <c r="D129" s="212"/>
      <c r="E129" s="212"/>
      <c r="F129" s="213" t="s">
        <v>497</v>
      </c>
      <c r="G129" s="212"/>
      <c r="H129" s="212" t="s">
        <v>507</v>
      </c>
      <c r="I129" s="212" t="s">
        <v>493</v>
      </c>
      <c r="J129" s="212">
        <v>20</v>
      </c>
      <c r="K129" s="232"/>
    </row>
    <row r="130" spans="2:11" ht="15" customHeight="1" x14ac:dyDescent="0.3">
      <c r="B130" s="230"/>
      <c r="C130" s="212" t="s">
        <v>508</v>
      </c>
      <c r="D130" s="212"/>
      <c r="E130" s="212"/>
      <c r="F130" s="213" t="s">
        <v>497</v>
      </c>
      <c r="G130" s="212"/>
      <c r="H130" s="212" t="s">
        <v>509</v>
      </c>
      <c r="I130" s="212" t="s">
        <v>493</v>
      </c>
      <c r="J130" s="212">
        <v>20</v>
      </c>
      <c r="K130" s="232"/>
    </row>
    <row r="131" spans="2:11" ht="15" customHeight="1" x14ac:dyDescent="0.3">
      <c r="B131" s="230"/>
      <c r="C131" s="191" t="s">
        <v>496</v>
      </c>
      <c r="D131" s="191"/>
      <c r="E131" s="191"/>
      <c r="F131" s="210" t="s">
        <v>497</v>
      </c>
      <c r="G131" s="191"/>
      <c r="H131" s="191" t="s">
        <v>530</v>
      </c>
      <c r="I131" s="191" t="s">
        <v>493</v>
      </c>
      <c r="J131" s="191">
        <v>50</v>
      </c>
      <c r="K131" s="232"/>
    </row>
    <row r="132" spans="2:11" ht="15" customHeight="1" x14ac:dyDescent="0.3">
      <c r="B132" s="230"/>
      <c r="C132" s="191" t="s">
        <v>510</v>
      </c>
      <c r="D132" s="191"/>
      <c r="E132" s="191"/>
      <c r="F132" s="210" t="s">
        <v>497</v>
      </c>
      <c r="G132" s="191"/>
      <c r="H132" s="191" t="s">
        <v>530</v>
      </c>
      <c r="I132" s="191" t="s">
        <v>493</v>
      </c>
      <c r="J132" s="191">
        <v>50</v>
      </c>
      <c r="K132" s="232"/>
    </row>
    <row r="133" spans="2:11" ht="15" customHeight="1" x14ac:dyDescent="0.3">
      <c r="B133" s="230"/>
      <c r="C133" s="191" t="s">
        <v>516</v>
      </c>
      <c r="D133" s="191"/>
      <c r="E133" s="191"/>
      <c r="F133" s="210" t="s">
        <v>497</v>
      </c>
      <c r="G133" s="191"/>
      <c r="H133" s="191" t="s">
        <v>530</v>
      </c>
      <c r="I133" s="191" t="s">
        <v>493</v>
      </c>
      <c r="J133" s="191">
        <v>50</v>
      </c>
      <c r="K133" s="232"/>
    </row>
    <row r="134" spans="2:11" ht="15" customHeight="1" x14ac:dyDescent="0.3">
      <c r="B134" s="230"/>
      <c r="C134" s="191" t="s">
        <v>518</v>
      </c>
      <c r="D134" s="191"/>
      <c r="E134" s="191"/>
      <c r="F134" s="210" t="s">
        <v>497</v>
      </c>
      <c r="G134" s="191"/>
      <c r="H134" s="191" t="s">
        <v>530</v>
      </c>
      <c r="I134" s="191" t="s">
        <v>493</v>
      </c>
      <c r="J134" s="191">
        <v>50</v>
      </c>
      <c r="K134" s="232"/>
    </row>
    <row r="135" spans="2:11" ht="15" customHeight="1" x14ac:dyDescent="0.3">
      <c r="B135" s="230"/>
      <c r="C135" s="191" t="s">
        <v>121</v>
      </c>
      <c r="D135" s="191"/>
      <c r="E135" s="191"/>
      <c r="F135" s="210" t="s">
        <v>497</v>
      </c>
      <c r="G135" s="191"/>
      <c r="H135" s="191" t="s">
        <v>543</v>
      </c>
      <c r="I135" s="191" t="s">
        <v>493</v>
      </c>
      <c r="J135" s="191">
        <v>255</v>
      </c>
      <c r="K135" s="232"/>
    </row>
    <row r="136" spans="2:11" ht="15" customHeight="1" x14ac:dyDescent="0.3">
      <c r="B136" s="230"/>
      <c r="C136" s="191" t="s">
        <v>520</v>
      </c>
      <c r="D136" s="191"/>
      <c r="E136" s="191"/>
      <c r="F136" s="210" t="s">
        <v>491</v>
      </c>
      <c r="G136" s="191"/>
      <c r="H136" s="191" t="s">
        <v>544</v>
      </c>
      <c r="I136" s="191" t="s">
        <v>522</v>
      </c>
      <c r="J136" s="191"/>
      <c r="K136" s="232"/>
    </row>
    <row r="137" spans="2:11" ht="15" customHeight="1" x14ac:dyDescent="0.3">
      <c r="B137" s="230"/>
      <c r="C137" s="191" t="s">
        <v>523</v>
      </c>
      <c r="D137" s="191"/>
      <c r="E137" s="191"/>
      <c r="F137" s="210" t="s">
        <v>491</v>
      </c>
      <c r="G137" s="191"/>
      <c r="H137" s="191" t="s">
        <v>545</v>
      </c>
      <c r="I137" s="191" t="s">
        <v>525</v>
      </c>
      <c r="J137" s="191"/>
      <c r="K137" s="232"/>
    </row>
    <row r="138" spans="2:11" ht="15" customHeight="1" x14ac:dyDescent="0.3">
      <c r="B138" s="230"/>
      <c r="C138" s="191" t="s">
        <v>526</v>
      </c>
      <c r="D138" s="191"/>
      <c r="E138" s="191"/>
      <c r="F138" s="210" t="s">
        <v>491</v>
      </c>
      <c r="G138" s="191"/>
      <c r="H138" s="191" t="s">
        <v>526</v>
      </c>
      <c r="I138" s="191" t="s">
        <v>525</v>
      </c>
      <c r="J138" s="191"/>
      <c r="K138" s="232"/>
    </row>
    <row r="139" spans="2:11" ht="15" customHeight="1" x14ac:dyDescent="0.3">
      <c r="B139" s="230"/>
      <c r="C139" s="191" t="s">
        <v>41</v>
      </c>
      <c r="D139" s="191"/>
      <c r="E139" s="191"/>
      <c r="F139" s="210" t="s">
        <v>491</v>
      </c>
      <c r="G139" s="191"/>
      <c r="H139" s="191" t="s">
        <v>546</v>
      </c>
      <c r="I139" s="191" t="s">
        <v>525</v>
      </c>
      <c r="J139" s="191"/>
      <c r="K139" s="232"/>
    </row>
    <row r="140" spans="2:11" ht="15" customHeight="1" x14ac:dyDescent="0.3">
      <c r="B140" s="230"/>
      <c r="C140" s="191" t="s">
        <v>547</v>
      </c>
      <c r="D140" s="191"/>
      <c r="E140" s="191"/>
      <c r="F140" s="210" t="s">
        <v>491</v>
      </c>
      <c r="G140" s="191"/>
      <c r="H140" s="191" t="s">
        <v>548</v>
      </c>
      <c r="I140" s="191" t="s">
        <v>525</v>
      </c>
      <c r="J140" s="191"/>
      <c r="K140" s="232"/>
    </row>
    <row r="141" spans="2:11" ht="15" customHeight="1" x14ac:dyDescent="0.3">
      <c r="B141" s="233"/>
      <c r="C141" s="234"/>
      <c r="D141" s="234"/>
      <c r="E141" s="234"/>
      <c r="F141" s="234"/>
      <c r="G141" s="234"/>
      <c r="H141" s="234"/>
      <c r="I141" s="234"/>
      <c r="J141" s="234"/>
      <c r="K141" s="235"/>
    </row>
    <row r="142" spans="2:11" ht="18.75" customHeight="1" x14ac:dyDescent="0.3">
      <c r="B142" s="187"/>
      <c r="C142" s="187"/>
      <c r="D142" s="187"/>
      <c r="E142" s="187"/>
      <c r="F142" s="222"/>
      <c r="G142" s="187"/>
      <c r="H142" s="187"/>
      <c r="I142" s="187"/>
      <c r="J142" s="187"/>
      <c r="K142" s="187"/>
    </row>
    <row r="143" spans="2:11" ht="18.75" customHeight="1" x14ac:dyDescent="0.3">
      <c r="B143" s="197"/>
      <c r="C143" s="197"/>
      <c r="D143" s="197"/>
      <c r="E143" s="197"/>
      <c r="F143" s="197"/>
      <c r="G143" s="197"/>
      <c r="H143" s="197"/>
      <c r="I143" s="197"/>
      <c r="J143" s="197"/>
      <c r="K143" s="197"/>
    </row>
    <row r="144" spans="2:11" ht="7.5" customHeight="1" x14ac:dyDescent="0.3">
      <c r="B144" s="198"/>
      <c r="C144" s="199"/>
      <c r="D144" s="199"/>
      <c r="E144" s="199"/>
      <c r="F144" s="199"/>
      <c r="G144" s="199"/>
      <c r="H144" s="199"/>
      <c r="I144" s="199"/>
      <c r="J144" s="199"/>
      <c r="K144" s="200"/>
    </row>
    <row r="145" spans="2:11" ht="45" customHeight="1" x14ac:dyDescent="0.3">
      <c r="B145" s="201"/>
      <c r="C145" s="293" t="s">
        <v>549</v>
      </c>
      <c r="D145" s="293"/>
      <c r="E145" s="293"/>
      <c r="F145" s="293"/>
      <c r="G145" s="293"/>
      <c r="H145" s="293"/>
      <c r="I145" s="293"/>
      <c r="J145" s="293"/>
      <c r="K145" s="202"/>
    </row>
    <row r="146" spans="2:11" ht="17.25" customHeight="1" x14ac:dyDescent="0.3">
      <c r="B146" s="201"/>
      <c r="C146" s="203" t="s">
        <v>485</v>
      </c>
      <c r="D146" s="203"/>
      <c r="E146" s="203"/>
      <c r="F146" s="203" t="s">
        <v>486</v>
      </c>
      <c r="G146" s="204"/>
      <c r="H146" s="203" t="s">
        <v>115</v>
      </c>
      <c r="I146" s="203" t="s">
        <v>60</v>
      </c>
      <c r="J146" s="203" t="s">
        <v>487</v>
      </c>
      <c r="K146" s="202"/>
    </row>
    <row r="147" spans="2:11" ht="17.25" customHeight="1" x14ac:dyDescent="0.3">
      <c r="B147" s="201"/>
      <c r="C147" s="205" t="s">
        <v>488</v>
      </c>
      <c r="D147" s="205"/>
      <c r="E147" s="205"/>
      <c r="F147" s="206" t="s">
        <v>489</v>
      </c>
      <c r="G147" s="207"/>
      <c r="H147" s="205"/>
      <c r="I147" s="205"/>
      <c r="J147" s="205" t="s">
        <v>490</v>
      </c>
      <c r="K147" s="202"/>
    </row>
    <row r="148" spans="2:11" ht="5.25" customHeight="1" x14ac:dyDescent="0.3">
      <c r="B148" s="211"/>
      <c r="C148" s="208"/>
      <c r="D148" s="208"/>
      <c r="E148" s="208"/>
      <c r="F148" s="208"/>
      <c r="G148" s="209"/>
      <c r="H148" s="208"/>
      <c r="I148" s="208"/>
      <c r="J148" s="208"/>
      <c r="K148" s="232"/>
    </row>
    <row r="149" spans="2:11" ht="15" customHeight="1" x14ac:dyDescent="0.3">
      <c r="B149" s="211"/>
      <c r="C149" s="236" t="s">
        <v>494</v>
      </c>
      <c r="D149" s="191"/>
      <c r="E149" s="191"/>
      <c r="F149" s="237" t="s">
        <v>491</v>
      </c>
      <c r="G149" s="191"/>
      <c r="H149" s="236" t="s">
        <v>530</v>
      </c>
      <c r="I149" s="236" t="s">
        <v>493</v>
      </c>
      <c r="J149" s="236">
        <v>120</v>
      </c>
      <c r="K149" s="232"/>
    </row>
    <row r="150" spans="2:11" ht="15" customHeight="1" x14ac:dyDescent="0.3">
      <c r="B150" s="211"/>
      <c r="C150" s="236" t="s">
        <v>539</v>
      </c>
      <c r="D150" s="191"/>
      <c r="E150" s="191"/>
      <c r="F150" s="237" t="s">
        <v>491</v>
      </c>
      <c r="G150" s="191"/>
      <c r="H150" s="236" t="s">
        <v>550</v>
      </c>
      <c r="I150" s="236" t="s">
        <v>493</v>
      </c>
      <c r="J150" s="236" t="s">
        <v>541</v>
      </c>
      <c r="K150" s="232"/>
    </row>
    <row r="151" spans="2:11" ht="15" customHeight="1" x14ac:dyDescent="0.3">
      <c r="B151" s="211"/>
      <c r="C151" s="236" t="s">
        <v>440</v>
      </c>
      <c r="D151" s="191"/>
      <c r="E151" s="191"/>
      <c r="F151" s="237" t="s">
        <v>491</v>
      </c>
      <c r="G151" s="191"/>
      <c r="H151" s="236" t="s">
        <v>551</v>
      </c>
      <c r="I151" s="236" t="s">
        <v>493</v>
      </c>
      <c r="J151" s="236" t="s">
        <v>541</v>
      </c>
      <c r="K151" s="232"/>
    </row>
    <row r="152" spans="2:11" ht="15" customHeight="1" x14ac:dyDescent="0.3">
      <c r="B152" s="211"/>
      <c r="C152" s="236" t="s">
        <v>496</v>
      </c>
      <c r="D152" s="191"/>
      <c r="E152" s="191"/>
      <c r="F152" s="237" t="s">
        <v>497</v>
      </c>
      <c r="G152" s="191"/>
      <c r="H152" s="236" t="s">
        <v>530</v>
      </c>
      <c r="I152" s="236" t="s">
        <v>493</v>
      </c>
      <c r="J152" s="236">
        <v>50</v>
      </c>
      <c r="K152" s="232"/>
    </row>
    <row r="153" spans="2:11" ht="15" customHeight="1" x14ac:dyDescent="0.3">
      <c r="B153" s="211"/>
      <c r="C153" s="236" t="s">
        <v>499</v>
      </c>
      <c r="D153" s="191"/>
      <c r="E153" s="191"/>
      <c r="F153" s="237" t="s">
        <v>491</v>
      </c>
      <c r="G153" s="191"/>
      <c r="H153" s="236" t="s">
        <v>530</v>
      </c>
      <c r="I153" s="236" t="s">
        <v>501</v>
      </c>
      <c r="J153" s="236"/>
      <c r="K153" s="232"/>
    </row>
    <row r="154" spans="2:11" ht="15" customHeight="1" x14ac:dyDescent="0.3">
      <c r="B154" s="211"/>
      <c r="C154" s="236" t="s">
        <v>510</v>
      </c>
      <c r="D154" s="191"/>
      <c r="E154" s="191"/>
      <c r="F154" s="237" t="s">
        <v>497</v>
      </c>
      <c r="G154" s="191"/>
      <c r="H154" s="236" t="s">
        <v>530</v>
      </c>
      <c r="I154" s="236" t="s">
        <v>493</v>
      </c>
      <c r="J154" s="236">
        <v>50</v>
      </c>
      <c r="K154" s="232"/>
    </row>
    <row r="155" spans="2:11" ht="15" customHeight="1" x14ac:dyDescent="0.3">
      <c r="B155" s="211"/>
      <c r="C155" s="236" t="s">
        <v>518</v>
      </c>
      <c r="D155" s="191"/>
      <c r="E155" s="191"/>
      <c r="F155" s="237" t="s">
        <v>497</v>
      </c>
      <c r="G155" s="191"/>
      <c r="H155" s="236" t="s">
        <v>530</v>
      </c>
      <c r="I155" s="236" t="s">
        <v>493</v>
      </c>
      <c r="J155" s="236">
        <v>50</v>
      </c>
      <c r="K155" s="232"/>
    </row>
    <row r="156" spans="2:11" ht="15" customHeight="1" x14ac:dyDescent="0.3">
      <c r="B156" s="211"/>
      <c r="C156" s="236" t="s">
        <v>516</v>
      </c>
      <c r="D156" s="191"/>
      <c r="E156" s="191"/>
      <c r="F156" s="237" t="s">
        <v>497</v>
      </c>
      <c r="G156" s="191"/>
      <c r="H156" s="236" t="s">
        <v>530</v>
      </c>
      <c r="I156" s="236" t="s">
        <v>493</v>
      </c>
      <c r="J156" s="236">
        <v>50</v>
      </c>
      <c r="K156" s="232"/>
    </row>
    <row r="157" spans="2:11" ht="15" customHeight="1" x14ac:dyDescent="0.3">
      <c r="B157" s="211"/>
      <c r="C157" s="236" t="s">
        <v>100</v>
      </c>
      <c r="D157" s="191"/>
      <c r="E157" s="191"/>
      <c r="F157" s="237" t="s">
        <v>491</v>
      </c>
      <c r="G157" s="191"/>
      <c r="H157" s="236" t="s">
        <v>552</v>
      </c>
      <c r="I157" s="236" t="s">
        <v>493</v>
      </c>
      <c r="J157" s="236" t="s">
        <v>553</v>
      </c>
      <c r="K157" s="232"/>
    </row>
    <row r="158" spans="2:11" ht="15" customHeight="1" x14ac:dyDescent="0.3">
      <c r="B158" s="211"/>
      <c r="C158" s="236" t="s">
        <v>554</v>
      </c>
      <c r="D158" s="191"/>
      <c r="E158" s="191"/>
      <c r="F158" s="237" t="s">
        <v>491</v>
      </c>
      <c r="G158" s="191"/>
      <c r="H158" s="236" t="s">
        <v>555</v>
      </c>
      <c r="I158" s="236" t="s">
        <v>525</v>
      </c>
      <c r="J158" s="236"/>
      <c r="K158" s="232"/>
    </row>
    <row r="159" spans="2:11" ht="15" customHeight="1" x14ac:dyDescent="0.3">
      <c r="B159" s="238"/>
      <c r="C159" s="220"/>
      <c r="D159" s="220"/>
      <c r="E159" s="220"/>
      <c r="F159" s="220"/>
      <c r="G159" s="220"/>
      <c r="H159" s="220"/>
      <c r="I159" s="220"/>
      <c r="J159" s="220"/>
      <c r="K159" s="239"/>
    </row>
    <row r="160" spans="2:11" ht="18.75" customHeight="1" x14ac:dyDescent="0.3">
      <c r="B160" s="187"/>
      <c r="C160" s="191"/>
      <c r="D160" s="191"/>
      <c r="E160" s="191"/>
      <c r="F160" s="210"/>
      <c r="G160" s="191"/>
      <c r="H160" s="191"/>
      <c r="I160" s="191"/>
      <c r="J160" s="191"/>
      <c r="K160" s="187"/>
    </row>
    <row r="161" spans="2:11" ht="18.75" customHeight="1" x14ac:dyDescent="0.3">
      <c r="B161" s="197"/>
      <c r="C161" s="197"/>
      <c r="D161" s="197"/>
      <c r="E161" s="197"/>
      <c r="F161" s="197"/>
      <c r="G161" s="197"/>
      <c r="H161" s="197"/>
      <c r="I161" s="197"/>
      <c r="J161" s="197"/>
      <c r="K161" s="197"/>
    </row>
    <row r="162" spans="2:11" ht="7.5" customHeight="1" x14ac:dyDescent="0.3">
      <c r="B162" s="178"/>
      <c r="C162" s="179"/>
      <c r="D162" s="179"/>
      <c r="E162" s="179"/>
      <c r="F162" s="179"/>
      <c r="G162" s="179"/>
      <c r="H162" s="179"/>
      <c r="I162" s="179"/>
      <c r="J162" s="179"/>
      <c r="K162" s="180"/>
    </row>
    <row r="163" spans="2:11" ht="45" customHeight="1" x14ac:dyDescent="0.3">
      <c r="B163" s="181"/>
      <c r="C163" s="290" t="s">
        <v>556</v>
      </c>
      <c r="D163" s="290"/>
      <c r="E163" s="290"/>
      <c r="F163" s="290"/>
      <c r="G163" s="290"/>
      <c r="H163" s="290"/>
      <c r="I163" s="290"/>
      <c r="J163" s="290"/>
      <c r="K163" s="182"/>
    </row>
    <row r="164" spans="2:11" ht="17.25" customHeight="1" x14ac:dyDescent="0.3">
      <c r="B164" s="181"/>
      <c r="C164" s="203" t="s">
        <v>485</v>
      </c>
      <c r="D164" s="203"/>
      <c r="E164" s="203"/>
      <c r="F164" s="203" t="s">
        <v>486</v>
      </c>
      <c r="G164" s="240"/>
      <c r="H164" s="241" t="s">
        <v>115</v>
      </c>
      <c r="I164" s="241" t="s">
        <v>60</v>
      </c>
      <c r="J164" s="203" t="s">
        <v>487</v>
      </c>
      <c r="K164" s="182"/>
    </row>
    <row r="165" spans="2:11" ht="17.25" customHeight="1" x14ac:dyDescent="0.3">
      <c r="B165" s="184"/>
      <c r="C165" s="205" t="s">
        <v>488</v>
      </c>
      <c r="D165" s="205"/>
      <c r="E165" s="205"/>
      <c r="F165" s="206" t="s">
        <v>489</v>
      </c>
      <c r="G165" s="242"/>
      <c r="H165" s="243"/>
      <c r="I165" s="243"/>
      <c r="J165" s="205" t="s">
        <v>490</v>
      </c>
      <c r="K165" s="185"/>
    </row>
    <row r="166" spans="2:11" ht="5.25" customHeight="1" x14ac:dyDescent="0.3">
      <c r="B166" s="211"/>
      <c r="C166" s="208"/>
      <c r="D166" s="208"/>
      <c r="E166" s="208"/>
      <c r="F166" s="208"/>
      <c r="G166" s="209"/>
      <c r="H166" s="208"/>
      <c r="I166" s="208"/>
      <c r="J166" s="208"/>
      <c r="K166" s="232"/>
    </row>
    <row r="167" spans="2:11" ht="15" customHeight="1" x14ac:dyDescent="0.3">
      <c r="B167" s="211"/>
      <c r="C167" s="191" t="s">
        <v>494</v>
      </c>
      <c r="D167" s="191"/>
      <c r="E167" s="191"/>
      <c r="F167" s="210" t="s">
        <v>491</v>
      </c>
      <c r="G167" s="191"/>
      <c r="H167" s="191" t="s">
        <v>530</v>
      </c>
      <c r="I167" s="191" t="s">
        <v>493</v>
      </c>
      <c r="J167" s="191">
        <v>120</v>
      </c>
      <c r="K167" s="232"/>
    </row>
    <row r="168" spans="2:11" ht="15" customHeight="1" x14ac:dyDescent="0.3">
      <c r="B168" s="211"/>
      <c r="C168" s="191" t="s">
        <v>539</v>
      </c>
      <c r="D168" s="191"/>
      <c r="E168" s="191"/>
      <c r="F168" s="210" t="s">
        <v>491</v>
      </c>
      <c r="G168" s="191"/>
      <c r="H168" s="191" t="s">
        <v>540</v>
      </c>
      <c r="I168" s="191" t="s">
        <v>493</v>
      </c>
      <c r="J168" s="191" t="s">
        <v>541</v>
      </c>
      <c r="K168" s="232"/>
    </row>
    <row r="169" spans="2:11" ht="15" customHeight="1" x14ac:dyDescent="0.3">
      <c r="B169" s="211"/>
      <c r="C169" s="191" t="s">
        <v>440</v>
      </c>
      <c r="D169" s="191"/>
      <c r="E169" s="191"/>
      <c r="F169" s="210" t="s">
        <v>491</v>
      </c>
      <c r="G169" s="191"/>
      <c r="H169" s="191" t="s">
        <v>557</v>
      </c>
      <c r="I169" s="191" t="s">
        <v>493</v>
      </c>
      <c r="J169" s="191" t="s">
        <v>541</v>
      </c>
      <c r="K169" s="232"/>
    </row>
    <row r="170" spans="2:11" ht="15" customHeight="1" x14ac:dyDescent="0.3">
      <c r="B170" s="211"/>
      <c r="C170" s="191" t="s">
        <v>496</v>
      </c>
      <c r="D170" s="191"/>
      <c r="E170" s="191"/>
      <c r="F170" s="210" t="s">
        <v>497</v>
      </c>
      <c r="G170" s="191"/>
      <c r="H170" s="191" t="s">
        <v>557</v>
      </c>
      <c r="I170" s="191" t="s">
        <v>493</v>
      </c>
      <c r="J170" s="191">
        <v>50</v>
      </c>
      <c r="K170" s="232"/>
    </row>
    <row r="171" spans="2:11" ht="15" customHeight="1" x14ac:dyDescent="0.3">
      <c r="B171" s="211"/>
      <c r="C171" s="191" t="s">
        <v>499</v>
      </c>
      <c r="D171" s="191"/>
      <c r="E171" s="191"/>
      <c r="F171" s="210" t="s">
        <v>491</v>
      </c>
      <c r="G171" s="191"/>
      <c r="H171" s="191" t="s">
        <v>557</v>
      </c>
      <c r="I171" s="191" t="s">
        <v>501</v>
      </c>
      <c r="J171" s="191"/>
      <c r="K171" s="232"/>
    </row>
    <row r="172" spans="2:11" ht="15" customHeight="1" x14ac:dyDescent="0.3">
      <c r="B172" s="211"/>
      <c r="C172" s="191" t="s">
        <v>510</v>
      </c>
      <c r="D172" s="191"/>
      <c r="E172" s="191"/>
      <c r="F172" s="210" t="s">
        <v>497</v>
      </c>
      <c r="G172" s="191"/>
      <c r="H172" s="191" t="s">
        <v>557</v>
      </c>
      <c r="I172" s="191" t="s">
        <v>493</v>
      </c>
      <c r="J172" s="191">
        <v>50</v>
      </c>
      <c r="K172" s="232"/>
    </row>
    <row r="173" spans="2:11" ht="15" customHeight="1" x14ac:dyDescent="0.3">
      <c r="B173" s="211"/>
      <c r="C173" s="191" t="s">
        <v>518</v>
      </c>
      <c r="D173" s="191"/>
      <c r="E173" s="191"/>
      <c r="F173" s="210" t="s">
        <v>497</v>
      </c>
      <c r="G173" s="191"/>
      <c r="H173" s="191" t="s">
        <v>557</v>
      </c>
      <c r="I173" s="191" t="s">
        <v>493</v>
      </c>
      <c r="J173" s="191">
        <v>50</v>
      </c>
      <c r="K173" s="232"/>
    </row>
    <row r="174" spans="2:11" ht="15" customHeight="1" x14ac:dyDescent="0.3">
      <c r="B174" s="211"/>
      <c r="C174" s="191" t="s">
        <v>516</v>
      </c>
      <c r="D174" s="191"/>
      <c r="E174" s="191"/>
      <c r="F174" s="210" t="s">
        <v>497</v>
      </c>
      <c r="G174" s="191"/>
      <c r="H174" s="191" t="s">
        <v>557</v>
      </c>
      <c r="I174" s="191" t="s">
        <v>493</v>
      </c>
      <c r="J174" s="191">
        <v>50</v>
      </c>
      <c r="K174" s="232"/>
    </row>
    <row r="175" spans="2:11" ht="15" customHeight="1" x14ac:dyDescent="0.3">
      <c r="B175" s="211"/>
      <c r="C175" s="191" t="s">
        <v>114</v>
      </c>
      <c r="D175" s="191"/>
      <c r="E175" s="191"/>
      <c r="F175" s="210" t="s">
        <v>491</v>
      </c>
      <c r="G175" s="191"/>
      <c r="H175" s="191" t="s">
        <v>558</v>
      </c>
      <c r="I175" s="191" t="s">
        <v>559</v>
      </c>
      <c r="J175" s="191"/>
      <c r="K175" s="232"/>
    </row>
    <row r="176" spans="2:11" ht="15" customHeight="1" x14ac:dyDescent="0.3">
      <c r="B176" s="211"/>
      <c r="C176" s="191" t="s">
        <v>60</v>
      </c>
      <c r="D176" s="191"/>
      <c r="E176" s="191"/>
      <c r="F176" s="210" t="s">
        <v>491</v>
      </c>
      <c r="G176" s="191"/>
      <c r="H176" s="191" t="s">
        <v>560</v>
      </c>
      <c r="I176" s="191" t="s">
        <v>561</v>
      </c>
      <c r="J176" s="191">
        <v>1</v>
      </c>
      <c r="K176" s="232"/>
    </row>
    <row r="177" spans="2:11" ht="15" customHeight="1" x14ac:dyDescent="0.3">
      <c r="B177" s="211"/>
      <c r="C177" s="191" t="s">
        <v>56</v>
      </c>
      <c r="D177" s="191"/>
      <c r="E177" s="191"/>
      <c r="F177" s="210" t="s">
        <v>491</v>
      </c>
      <c r="G177" s="191"/>
      <c r="H177" s="191" t="s">
        <v>562</v>
      </c>
      <c r="I177" s="191" t="s">
        <v>493</v>
      </c>
      <c r="J177" s="191">
        <v>20</v>
      </c>
      <c r="K177" s="232"/>
    </row>
    <row r="178" spans="2:11" ht="15" customHeight="1" x14ac:dyDescent="0.3">
      <c r="B178" s="211"/>
      <c r="C178" s="191" t="s">
        <v>115</v>
      </c>
      <c r="D178" s="191"/>
      <c r="E178" s="191"/>
      <c r="F178" s="210" t="s">
        <v>491</v>
      </c>
      <c r="G178" s="191"/>
      <c r="H178" s="191" t="s">
        <v>563</v>
      </c>
      <c r="I178" s="191" t="s">
        <v>493</v>
      </c>
      <c r="J178" s="191">
        <v>255</v>
      </c>
      <c r="K178" s="232"/>
    </row>
    <row r="179" spans="2:11" ht="15" customHeight="1" x14ac:dyDescent="0.3">
      <c r="B179" s="211"/>
      <c r="C179" s="191" t="s">
        <v>116</v>
      </c>
      <c r="D179" s="191"/>
      <c r="E179" s="191"/>
      <c r="F179" s="210" t="s">
        <v>491</v>
      </c>
      <c r="G179" s="191"/>
      <c r="H179" s="191" t="s">
        <v>456</v>
      </c>
      <c r="I179" s="191" t="s">
        <v>493</v>
      </c>
      <c r="J179" s="191">
        <v>10</v>
      </c>
      <c r="K179" s="232"/>
    </row>
    <row r="180" spans="2:11" ht="15" customHeight="1" x14ac:dyDescent="0.3">
      <c r="B180" s="211"/>
      <c r="C180" s="191" t="s">
        <v>117</v>
      </c>
      <c r="D180" s="191"/>
      <c r="E180" s="191"/>
      <c r="F180" s="210" t="s">
        <v>491</v>
      </c>
      <c r="G180" s="191"/>
      <c r="H180" s="191" t="s">
        <v>564</v>
      </c>
      <c r="I180" s="191" t="s">
        <v>525</v>
      </c>
      <c r="J180" s="191"/>
      <c r="K180" s="232"/>
    </row>
    <row r="181" spans="2:11" ht="15" customHeight="1" x14ac:dyDescent="0.3">
      <c r="B181" s="211"/>
      <c r="C181" s="191" t="s">
        <v>565</v>
      </c>
      <c r="D181" s="191"/>
      <c r="E181" s="191"/>
      <c r="F181" s="210" t="s">
        <v>491</v>
      </c>
      <c r="G181" s="191"/>
      <c r="H181" s="191" t="s">
        <v>566</v>
      </c>
      <c r="I181" s="191" t="s">
        <v>525</v>
      </c>
      <c r="J181" s="191"/>
      <c r="K181" s="232"/>
    </row>
    <row r="182" spans="2:11" ht="15" customHeight="1" x14ac:dyDescent="0.3">
      <c r="B182" s="211"/>
      <c r="C182" s="191" t="s">
        <v>554</v>
      </c>
      <c r="D182" s="191"/>
      <c r="E182" s="191"/>
      <c r="F182" s="210" t="s">
        <v>491</v>
      </c>
      <c r="G182" s="191"/>
      <c r="H182" s="191" t="s">
        <v>567</v>
      </c>
      <c r="I182" s="191" t="s">
        <v>525</v>
      </c>
      <c r="J182" s="191"/>
      <c r="K182" s="232"/>
    </row>
    <row r="183" spans="2:11" ht="15" customHeight="1" x14ac:dyDescent="0.3">
      <c r="B183" s="211"/>
      <c r="C183" s="191" t="s">
        <v>120</v>
      </c>
      <c r="D183" s="191"/>
      <c r="E183" s="191"/>
      <c r="F183" s="210" t="s">
        <v>497</v>
      </c>
      <c r="G183" s="191"/>
      <c r="H183" s="191" t="s">
        <v>568</v>
      </c>
      <c r="I183" s="191" t="s">
        <v>493</v>
      </c>
      <c r="J183" s="191">
        <v>50</v>
      </c>
      <c r="K183" s="232"/>
    </row>
    <row r="184" spans="2:11" ht="15" customHeight="1" x14ac:dyDescent="0.3">
      <c r="B184" s="238"/>
      <c r="C184" s="220"/>
      <c r="D184" s="220"/>
      <c r="E184" s="220"/>
      <c r="F184" s="220"/>
      <c r="G184" s="220"/>
      <c r="H184" s="220"/>
      <c r="I184" s="220"/>
      <c r="J184" s="220"/>
      <c r="K184" s="239"/>
    </row>
    <row r="185" spans="2:11" ht="18.75" customHeight="1" x14ac:dyDescent="0.3">
      <c r="B185" s="187"/>
      <c r="C185" s="191"/>
      <c r="D185" s="191"/>
      <c r="E185" s="191"/>
      <c r="F185" s="210"/>
      <c r="G185" s="191"/>
      <c r="H185" s="191"/>
      <c r="I185" s="191"/>
      <c r="J185" s="191"/>
      <c r="K185" s="187"/>
    </row>
    <row r="186" spans="2:11" ht="18.75" customHeight="1" x14ac:dyDescent="0.3">
      <c r="B186" s="197"/>
      <c r="C186" s="197"/>
      <c r="D186" s="197"/>
      <c r="E186" s="197"/>
      <c r="F186" s="197"/>
      <c r="G186" s="197"/>
      <c r="H186" s="197"/>
      <c r="I186" s="197"/>
      <c r="J186" s="197"/>
      <c r="K186" s="197"/>
    </row>
    <row r="187" spans="2:11" x14ac:dyDescent="0.3">
      <c r="B187" s="178"/>
      <c r="C187" s="179"/>
      <c r="D187" s="179"/>
      <c r="E187" s="179"/>
      <c r="F187" s="179"/>
      <c r="G187" s="179"/>
      <c r="H187" s="179"/>
      <c r="I187" s="179"/>
      <c r="J187" s="179"/>
      <c r="K187" s="180"/>
    </row>
    <row r="188" spans="2:11" ht="21" x14ac:dyDescent="0.3">
      <c r="B188" s="181"/>
      <c r="C188" s="290" t="s">
        <v>569</v>
      </c>
      <c r="D188" s="290"/>
      <c r="E188" s="290"/>
      <c r="F188" s="290"/>
      <c r="G188" s="290"/>
      <c r="H188" s="290"/>
      <c r="I188" s="290"/>
      <c r="J188" s="290"/>
      <c r="K188" s="182"/>
    </row>
    <row r="189" spans="2:11" ht="25.5" customHeight="1" x14ac:dyDescent="0.3">
      <c r="B189" s="181"/>
      <c r="C189" s="244" t="s">
        <v>570</v>
      </c>
      <c r="D189" s="244"/>
      <c r="E189" s="244"/>
      <c r="F189" s="244" t="s">
        <v>571</v>
      </c>
      <c r="G189" s="245"/>
      <c r="H189" s="291" t="s">
        <v>572</v>
      </c>
      <c r="I189" s="291"/>
      <c r="J189" s="291"/>
      <c r="K189" s="182"/>
    </row>
    <row r="190" spans="2:11" ht="5.25" customHeight="1" x14ac:dyDescent="0.3">
      <c r="B190" s="211"/>
      <c r="C190" s="208"/>
      <c r="D190" s="208"/>
      <c r="E190" s="208"/>
      <c r="F190" s="208"/>
      <c r="G190" s="191"/>
      <c r="H190" s="208"/>
      <c r="I190" s="208"/>
      <c r="J190" s="208"/>
      <c r="K190" s="232"/>
    </row>
    <row r="191" spans="2:11" ht="15" customHeight="1" x14ac:dyDescent="0.3">
      <c r="B191" s="211"/>
      <c r="C191" s="191" t="s">
        <v>573</v>
      </c>
      <c r="D191" s="191"/>
      <c r="E191" s="191"/>
      <c r="F191" s="210" t="s">
        <v>46</v>
      </c>
      <c r="G191" s="191"/>
      <c r="H191" s="289" t="s">
        <v>574</v>
      </c>
      <c r="I191" s="289"/>
      <c r="J191" s="289"/>
      <c r="K191" s="232"/>
    </row>
    <row r="192" spans="2:11" ht="15" customHeight="1" x14ac:dyDescent="0.3">
      <c r="B192" s="211"/>
      <c r="C192" s="217"/>
      <c r="D192" s="191"/>
      <c r="E192" s="191"/>
      <c r="F192" s="210" t="s">
        <v>47</v>
      </c>
      <c r="G192" s="191"/>
      <c r="H192" s="289" t="s">
        <v>575</v>
      </c>
      <c r="I192" s="289"/>
      <c r="J192" s="289"/>
      <c r="K192" s="232"/>
    </row>
    <row r="193" spans="2:11" ht="15" customHeight="1" x14ac:dyDescent="0.3">
      <c r="B193" s="211"/>
      <c r="C193" s="217"/>
      <c r="D193" s="191"/>
      <c r="E193" s="191"/>
      <c r="F193" s="210" t="s">
        <v>50</v>
      </c>
      <c r="G193" s="191"/>
      <c r="H193" s="289" t="s">
        <v>576</v>
      </c>
      <c r="I193" s="289"/>
      <c r="J193" s="289"/>
      <c r="K193" s="232"/>
    </row>
    <row r="194" spans="2:11" ht="15" customHeight="1" x14ac:dyDescent="0.3">
      <c r="B194" s="211"/>
      <c r="C194" s="191"/>
      <c r="D194" s="191"/>
      <c r="E194" s="191"/>
      <c r="F194" s="210" t="s">
        <v>48</v>
      </c>
      <c r="G194" s="191"/>
      <c r="H194" s="289" t="s">
        <v>577</v>
      </c>
      <c r="I194" s="289"/>
      <c r="J194" s="289"/>
      <c r="K194" s="232"/>
    </row>
    <row r="195" spans="2:11" ht="15" customHeight="1" x14ac:dyDescent="0.3">
      <c r="B195" s="211"/>
      <c r="C195" s="191"/>
      <c r="D195" s="191"/>
      <c r="E195" s="191"/>
      <c r="F195" s="210" t="s">
        <v>49</v>
      </c>
      <c r="G195" s="191"/>
      <c r="H195" s="289" t="s">
        <v>578</v>
      </c>
      <c r="I195" s="289"/>
      <c r="J195" s="289"/>
      <c r="K195" s="232"/>
    </row>
    <row r="196" spans="2:11" ht="15" customHeight="1" x14ac:dyDescent="0.3">
      <c r="B196" s="211"/>
      <c r="C196" s="191"/>
      <c r="D196" s="191"/>
      <c r="E196" s="191"/>
      <c r="F196" s="210"/>
      <c r="G196" s="191"/>
      <c r="H196" s="191"/>
      <c r="I196" s="191"/>
      <c r="J196" s="191"/>
      <c r="K196" s="232"/>
    </row>
    <row r="197" spans="2:11" ht="15" customHeight="1" x14ac:dyDescent="0.3">
      <c r="B197" s="211"/>
      <c r="C197" s="191" t="s">
        <v>537</v>
      </c>
      <c r="D197" s="191"/>
      <c r="E197" s="191"/>
      <c r="F197" s="210" t="s">
        <v>80</v>
      </c>
      <c r="G197" s="191"/>
      <c r="H197" s="289" t="s">
        <v>579</v>
      </c>
      <c r="I197" s="289"/>
      <c r="J197" s="289"/>
      <c r="K197" s="232"/>
    </row>
    <row r="198" spans="2:11" ht="15" customHeight="1" x14ac:dyDescent="0.3">
      <c r="B198" s="211"/>
      <c r="C198" s="217"/>
      <c r="D198" s="191"/>
      <c r="E198" s="191"/>
      <c r="F198" s="210" t="s">
        <v>435</v>
      </c>
      <c r="G198" s="191"/>
      <c r="H198" s="289" t="s">
        <v>436</v>
      </c>
      <c r="I198" s="289"/>
      <c r="J198" s="289"/>
      <c r="K198" s="232"/>
    </row>
    <row r="199" spans="2:11" ht="15" customHeight="1" x14ac:dyDescent="0.3">
      <c r="B199" s="211"/>
      <c r="C199" s="191"/>
      <c r="D199" s="191"/>
      <c r="E199" s="191"/>
      <c r="F199" s="210" t="s">
        <v>433</v>
      </c>
      <c r="G199" s="191"/>
      <c r="H199" s="289" t="s">
        <v>580</v>
      </c>
      <c r="I199" s="289"/>
      <c r="J199" s="289"/>
      <c r="K199" s="232"/>
    </row>
    <row r="200" spans="2:11" ht="15" customHeight="1" x14ac:dyDescent="0.3">
      <c r="B200" s="246"/>
      <c r="C200" s="217"/>
      <c r="D200" s="217"/>
      <c r="E200" s="217"/>
      <c r="F200" s="210" t="s">
        <v>83</v>
      </c>
      <c r="G200" s="196"/>
      <c r="H200" s="288" t="s">
        <v>437</v>
      </c>
      <c r="I200" s="288"/>
      <c r="J200" s="288"/>
      <c r="K200" s="247"/>
    </row>
    <row r="201" spans="2:11" ht="15" customHeight="1" x14ac:dyDescent="0.3">
      <c r="B201" s="246"/>
      <c r="C201" s="217"/>
      <c r="D201" s="217"/>
      <c r="E201" s="217"/>
      <c r="F201" s="210" t="s">
        <v>438</v>
      </c>
      <c r="G201" s="196"/>
      <c r="H201" s="288" t="s">
        <v>581</v>
      </c>
      <c r="I201" s="288"/>
      <c r="J201" s="288"/>
      <c r="K201" s="247"/>
    </row>
    <row r="202" spans="2:11" ht="15" customHeight="1" x14ac:dyDescent="0.3">
      <c r="B202" s="246"/>
      <c r="C202" s="217"/>
      <c r="D202" s="217"/>
      <c r="E202" s="217"/>
      <c r="F202" s="248"/>
      <c r="G202" s="196"/>
      <c r="H202" s="249"/>
      <c r="I202" s="249"/>
      <c r="J202" s="249"/>
      <c r="K202" s="247"/>
    </row>
    <row r="203" spans="2:11" ht="15" customHeight="1" x14ac:dyDescent="0.3">
      <c r="B203" s="246"/>
      <c r="C203" s="191" t="s">
        <v>561</v>
      </c>
      <c r="D203" s="217"/>
      <c r="E203" s="217"/>
      <c r="F203" s="210">
        <v>1</v>
      </c>
      <c r="G203" s="196"/>
      <c r="H203" s="288" t="s">
        <v>582</v>
      </c>
      <c r="I203" s="288"/>
      <c r="J203" s="288"/>
      <c r="K203" s="247"/>
    </row>
    <row r="204" spans="2:11" ht="15" customHeight="1" x14ac:dyDescent="0.3">
      <c r="B204" s="246"/>
      <c r="C204" s="217"/>
      <c r="D204" s="217"/>
      <c r="E204" s="217"/>
      <c r="F204" s="210">
        <v>2</v>
      </c>
      <c r="G204" s="196"/>
      <c r="H204" s="288" t="s">
        <v>583</v>
      </c>
      <c r="I204" s="288"/>
      <c r="J204" s="288"/>
      <c r="K204" s="247"/>
    </row>
    <row r="205" spans="2:11" ht="15" customHeight="1" x14ac:dyDescent="0.3">
      <c r="B205" s="246"/>
      <c r="C205" s="217"/>
      <c r="D205" s="217"/>
      <c r="E205" s="217"/>
      <c r="F205" s="210">
        <v>3</v>
      </c>
      <c r="G205" s="196"/>
      <c r="H205" s="288" t="s">
        <v>584</v>
      </c>
      <c r="I205" s="288"/>
      <c r="J205" s="288"/>
      <c r="K205" s="247"/>
    </row>
    <row r="206" spans="2:11" ht="15" customHeight="1" x14ac:dyDescent="0.3">
      <c r="B206" s="246"/>
      <c r="C206" s="217"/>
      <c r="D206" s="217"/>
      <c r="E206" s="217"/>
      <c r="F206" s="210">
        <v>4</v>
      </c>
      <c r="G206" s="196"/>
      <c r="H206" s="288" t="s">
        <v>585</v>
      </c>
      <c r="I206" s="288"/>
      <c r="J206" s="288"/>
      <c r="K206" s="247"/>
    </row>
    <row r="207" spans="2:11" ht="12.75" customHeight="1" x14ac:dyDescent="0.3">
      <c r="B207" s="250"/>
      <c r="C207" s="251"/>
      <c r="D207" s="251"/>
      <c r="E207" s="251"/>
      <c r="F207" s="251"/>
      <c r="G207" s="251"/>
      <c r="H207" s="251"/>
      <c r="I207" s="251"/>
      <c r="J207" s="251"/>
      <c r="K207" s="252"/>
    </row>
  </sheetData>
  <mergeCells count="77">
    <mergeCell ref="C3:J3"/>
    <mergeCell ref="C4:J4"/>
    <mergeCell ref="C6:J6"/>
    <mergeCell ref="C7:J7"/>
    <mergeCell ref="C9:J9"/>
    <mergeCell ref="D10:J10"/>
    <mergeCell ref="D11:J11"/>
    <mergeCell ref="D13:J13"/>
    <mergeCell ref="D14:J14"/>
    <mergeCell ref="D15:J15"/>
    <mergeCell ref="F16:J16"/>
    <mergeCell ref="F17:J17"/>
    <mergeCell ref="F18:J18"/>
    <mergeCell ref="F19:J19"/>
    <mergeCell ref="F20:J20"/>
    <mergeCell ref="F21:J21"/>
    <mergeCell ref="C23:J23"/>
    <mergeCell ref="C24:J24"/>
    <mergeCell ref="D25:J25"/>
    <mergeCell ref="D26:J26"/>
    <mergeCell ref="D28:J28"/>
    <mergeCell ref="D29:J29"/>
    <mergeCell ref="D31:J31"/>
    <mergeCell ref="D32:J32"/>
    <mergeCell ref="D33:J33"/>
    <mergeCell ref="G34:J34"/>
    <mergeCell ref="G35:J35"/>
    <mergeCell ref="G36:J36"/>
    <mergeCell ref="G37:J37"/>
    <mergeCell ref="G38:J38"/>
    <mergeCell ref="G39:J39"/>
    <mergeCell ref="G40:J40"/>
    <mergeCell ref="G41:J41"/>
    <mergeCell ref="G42:J42"/>
    <mergeCell ref="G43:J43"/>
    <mergeCell ref="D45:J45"/>
    <mergeCell ref="E46:J46"/>
    <mergeCell ref="E47:J47"/>
    <mergeCell ref="E48:J48"/>
    <mergeCell ref="D49:J49"/>
    <mergeCell ref="C50:J50"/>
    <mergeCell ref="C52:J52"/>
    <mergeCell ref="C53:J53"/>
    <mergeCell ref="C55:J55"/>
    <mergeCell ref="D56:J56"/>
    <mergeCell ref="D57:J57"/>
    <mergeCell ref="D58:J58"/>
    <mergeCell ref="D59:J59"/>
    <mergeCell ref="D60:J60"/>
    <mergeCell ref="D61:J61"/>
    <mergeCell ref="D63:J63"/>
    <mergeCell ref="D64:J64"/>
    <mergeCell ref="D65:J65"/>
    <mergeCell ref="D66:J66"/>
    <mergeCell ref="D67:J67"/>
    <mergeCell ref="D68:J68"/>
    <mergeCell ref="C73:J73"/>
    <mergeCell ref="C100:J100"/>
    <mergeCell ref="C120:J120"/>
    <mergeCell ref="C145:J145"/>
    <mergeCell ref="H200:J200"/>
    <mergeCell ref="C163:J163"/>
    <mergeCell ref="C188:J188"/>
    <mergeCell ref="H189:J189"/>
    <mergeCell ref="H191:J191"/>
    <mergeCell ref="H192:J192"/>
    <mergeCell ref="H193:J193"/>
    <mergeCell ref="H201:J201"/>
    <mergeCell ref="H203:J203"/>
    <mergeCell ref="H204:J204"/>
    <mergeCell ref="H205:J205"/>
    <mergeCell ref="H206:J206"/>
    <mergeCell ref="H194:J194"/>
    <mergeCell ref="H195:J195"/>
    <mergeCell ref="H197:J197"/>
    <mergeCell ref="H198:J198"/>
    <mergeCell ref="H199:J199"/>
  </mergeCells>
  <pageMargins left="0.59055118110236227" right="0.59055118110236227" top="0.59055118110236227" bottom="0.59055118110236227" header="0" footer="0"/>
  <pageSetup paperSize="9"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7</vt:i4>
      </vt:variant>
    </vt:vector>
  </HeadingPairs>
  <TitlesOfParts>
    <vt:vector size="11" baseType="lpstr">
      <vt:lpstr>Rekapitulace stavby</vt:lpstr>
      <vt:lpstr>1 - Stavební část </vt:lpstr>
      <vt:lpstr>VON - Vedlejší a ostatní ...</vt:lpstr>
      <vt:lpstr>Pokyny pro vyplnění</vt:lpstr>
      <vt:lpstr>'1 - Stavební část '!Názvy_tisku</vt:lpstr>
      <vt:lpstr>'Rekapitulace stavby'!Názvy_tisku</vt:lpstr>
      <vt:lpstr>'VON - Vedlejší a ostatní ...'!Názvy_tisku</vt:lpstr>
      <vt:lpstr>'1 - Stavební část '!Oblast_tisku</vt:lpstr>
      <vt:lpstr>'Pokyny pro vyplnění'!Oblast_tisku</vt:lpstr>
      <vt:lpstr>'Rekapitulace stavby'!Oblast_tisku</vt:lpstr>
      <vt:lpstr>'VON - Vedlejší a ostatní ...'!Oblast_tisku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Chaloupka Jan</cp:lastModifiedBy>
  <dcterms:created xsi:type="dcterms:W3CDTF">2015-05-15T05:53:28Z</dcterms:created>
  <dcterms:modified xsi:type="dcterms:W3CDTF">2015-05-15T05:53:29Z</dcterms:modified>
</cp:coreProperties>
</file>